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240" windowWidth="19320" windowHeight="5625" firstSheet="2" activeTab="2"/>
  </bookViews>
  <sheets>
    <sheet name="2014 год" sheetId="1" r:id="rId1"/>
    <sheet name="2015-2016 " sheetId="2" r:id="rId2"/>
    <sheet name="2020-2021" sheetId="3" r:id="rId3"/>
  </sheets>
  <definedNames>
    <definedName name="_xlnm.Print_Area" localSheetId="0">'2014 год'!$A$1:$I$55</definedName>
    <definedName name="_xlnm.Print_Area" localSheetId="2">'2020-2021'!$A$1:$F$30</definedName>
  </definedNames>
  <calcPr fullCalcOnLoad="1"/>
</workbook>
</file>

<file path=xl/sharedStrings.xml><?xml version="1.0" encoding="utf-8"?>
<sst xmlns="http://schemas.openxmlformats.org/spreadsheetml/2006/main" count="265" uniqueCount="143">
  <si>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</si>
  <si>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</si>
  <si>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</si>
  <si>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</si>
  <si>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</si>
  <si>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Министерство здравоохранения Республики Алтай </t>
  </si>
  <si>
    <t>Итого по министерству</t>
  </si>
  <si>
    <t>Выплата единовременного пособия при передаче ребенка на воспитание в семью</t>
  </si>
  <si>
    <t>Федеральный закон от 19.05.1995 № 81-ФЗ "О государственных пособиях гражданам, имеющим детей"</t>
  </si>
  <si>
    <t>Выплаты инвалидам компенсации страховых премий по договору обязательного страхования гражданской ответственности владельцев транспортных средств</t>
  </si>
  <si>
    <t>Государственные единовременные пособия и ежемесячные денежные компенсации гражданам при возникновении у них поствакцинальных осложнений</t>
  </si>
  <si>
    <t>Федеральный закон от 17.09.1998 № 157-ФЗ "Об иммунопрофилактике инфекционных болезней", постановление Правительства Российской Федерации от 27.12.2000 № 1013 "О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осложнений"</t>
  </si>
  <si>
    <t>Выплата единовременного пособия 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</t>
  </si>
  <si>
    <t>Выплата пособия по безработице</t>
  </si>
  <si>
    <t xml:space="preserve">Закон Российской Федерации от 19.04.1991 № 1032-1 "О занятости населения в Российской Федерации" </t>
  </si>
  <si>
    <t>Предоставление гарантированных услуг по погребению</t>
  </si>
  <si>
    <t>Федеральный закон  от 12.01.1996 № 8-ФЗ "О погребении и похоронном деле"</t>
  </si>
  <si>
    <t>Предоставление гражданам субсидий  на оплату жилого помещения и коммунальных услуг</t>
  </si>
  <si>
    <t>Предоставление мер социальной поддержки ветеранам труда Республики Алтай</t>
  </si>
  <si>
    <t>Закон Республики Алтай от 11.10.2004 № 42-РЗ "О ветеранах труда Республики Алтай"</t>
  </si>
  <si>
    <t>Предоставление мер социальной поддержки многодетным семьям</t>
  </si>
  <si>
    <t>Закон Республики Алтай от 11.10.2005  № 70-РЗ "О мерах социальной поддержки многодетных семей в Республике Алтай"</t>
  </si>
  <si>
    <t>Осуществление назначения и выплаты доплат к пенсиям</t>
  </si>
  <si>
    <t>Закон Республики Алтай от 01.11.2001 № 25-28 "О доплате к пенсии в Республике Алтай"</t>
  </si>
  <si>
    <t>Обеспечение мер социальной поддержки ветеранов труда и тружеников тыла</t>
  </si>
  <si>
    <t>Закон Республики Алтай от 01.12.2004 № 59-РЗ "О мерах социальной поддержки отдельных категорий ветеранов"</t>
  </si>
  <si>
    <t xml:space="preserve">Обеспечение мер социальной поддержки реабилитированных  и лиц, признанных пострадавшими от политических репрессий </t>
  </si>
  <si>
    <t>Закон Республики Алтай от 01.12.2004 № 61-РЗ "О мерах социальной поддержки жертв политических репрессий"</t>
  </si>
  <si>
    <t>Ежемесячное пособие на ребенка</t>
  </si>
  <si>
    <t>Закон Республики Алтай от 01.12.2004 № 60-РЗ "О ежемесячном пособии на ребенка"</t>
  </si>
  <si>
    <t xml:space="preserve">Оплата жилищно-коммунальных услуг отдельным категориям граждан 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</si>
  <si>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</si>
  <si>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>Социальная поддержка отдельных категорий граждан по газификации жилых помещений в Республике Алтай сетевым газом</t>
  </si>
  <si>
    <t xml:space="preserve">к Закону Республики Алтай </t>
  </si>
  <si>
    <t xml:space="preserve">"О республиканском бюджете </t>
  </si>
  <si>
    <t>Министерство образования, науки и молодежной политики                                      Республики Алтай</t>
  </si>
  <si>
    <t>Министерство культуры                          Республики Алтай</t>
  </si>
  <si>
    <t>Комитет занятости населения                              Республики Алтай</t>
  </si>
  <si>
    <t>Республикан-ские средства</t>
  </si>
  <si>
    <t>Меры социальной поддержки детей-сирот  и детей, оставшихся без попечения родителей, а также лиц из их числа</t>
  </si>
  <si>
    <t xml:space="preserve">Закон Республики Алтай от 31.03.2008  № 23-РЗ    "О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родителю"
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</si>
  <si>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</si>
  <si>
    <t>Изменения (+/-)</t>
  </si>
  <si>
    <t>Итого по комитету</t>
  </si>
  <si>
    <t xml:space="preserve">Закон Республики Алтай от 05.12.2008 № 123-РЗ "О социальной поддержке отдельных категорий граждан по газификации жилых помещений в Республике Алтай", постановление Правительства Республики Алтай от 16.04.2009 № 78 "О Порядке предоставления и индексации размера мер социальной поддержки по газификации жилых помещений в Республике Алтай"
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</si>
  <si>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</si>
  <si>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 xml:space="preserve"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
</t>
  </si>
  <si>
    <t>Федеральный закон от 21.12.1996  № 159-ФЗ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</si>
  <si>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Премии за достижения в области культуры и искусства</t>
  </si>
  <si>
    <t>Премии имени  Г.И. Чорос-Гуркина в области литературы и искусства</t>
  </si>
  <si>
    <t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</si>
  <si>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(тыс. рублей)</t>
  </si>
  <si>
    <t xml:space="preserve">Министерство труда и социального развития                                   Республики Алтай </t>
  </si>
  <si>
    <t xml:space="preserve">Министерство труда и социального развития                                            Республики Алтай </t>
  </si>
  <si>
    <t xml:space="preserve">Министерство труда и социального развития                                          Республики Алтай </t>
  </si>
  <si>
    <t>Премии имени А.Г. Калкина за достижения в области народного творчества</t>
  </si>
  <si>
    <t xml:space="preserve">Министерство труда и социального развития                                  Республики Алтай </t>
  </si>
  <si>
    <t xml:space="preserve">Главный распорядитель бюджетных средств </t>
  </si>
  <si>
    <t>Социальные выплаты молодым семьям  на приобретение жилья или строительство индивидуального жилого дома</t>
  </si>
  <si>
    <t>Обеспечение жильем отдельных категорий граждан, установленных Федеральными законами от 12 января 1995 года № 5-ФЗ                        "О ветеранах" и от 24 ноября 1995 года № 181-ФЗ "О социальной защите инвалидов в Российской Федерации"</t>
  </si>
  <si>
    <t>Указ Главы Республики Алтай, Председателя Правительства Республики Алтай от 30.06.2005 № 117-У "Об установлении порядка присуждения государственной премии Республики Алтай имени Григория Ивановича Чорос-Гуркина в области литературы и искусства"</t>
  </si>
  <si>
    <t>Объем бюджетных ассигнований на исполнение публичных нормативных обязательств на 2014 год</t>
  </si>
  <si>
    <t>Республики Алтай на 2014 год</t>
  </si>
  <si>
    <t>и на плановый период 2015 и 2016 годов"</t>
  </si>
  <si>
    <t xml:space="preserve"> С учетом изменений </t>
  </si>
  <si>
    <t>Закон Российской Федерации от 20.07.2012 № 125-ФЗ "О донорстве крови и ее компонентов"</t>
  </si>
  <si>
    <t xml:space="preserve"> С учетом изменений 2015 год</t>
  </si>
  <si>
    <t>2016 год</t>
  </si>
  <si>
    <r>
      <t>Обеспечение мер социальной поддержки лиц, награжденных знаком  "Почетный донор России" ("Почетный донор СССР")</t>
    </r>
    <r>
      <rPr>
        <sz val="12"/>
        <color indexed="10"/>
        <rFont val="Times New Roman"/>
        <family val="1"/>
      </rPr>
      <t xml:space="preserve">
</t>
    </r>
  </si>
  <si>
    <t>Объем бюджетных ассигнований на исполнение публичных нормативных обязательств на 2015-2016 годы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</si>
  <si>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</si>
  <si>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</si>
  <si>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>Содержание детей в семьях опекунов (попечителей) и приемных семьях, а также выплата вознаграждения, причитающегося приемному родителю, в том числе ремонт жилья детям-сиротам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</si>
  <si>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 в установленном порядке</t>
  </si>
  <si>
    <t>Выплата единовременных пособий по беременности и родам женщинам, уволенным в связи с ликвидацией организаций, прекращением деятельности (полномочий) физическими лицам в установленном порядке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</si>
  <si>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</si>
  <si>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</si>
  <si>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</si>
  <si>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Приложение 9</t>
  </si>
  <si>
    <t>Приложение 10</t>
  </si>
  <si>
    <t>Министерство сельского хозяйства Республики Алтай</t>
  </si>
  <si>
    <t>Социальные  выплаты на строительство (приобретение) жилья гражданам Российской Федерации, проживающим в сельской местности,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</si>
  <si>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Содержание детей в семьях опекунов (попечителей) и приемных семьях, а также выплата вознаграждения, причитающегося приемному родителю</t>
  </si>
  <si>
    <t>Закон Республики Алтай от 31.05.2010 № 5-РЗ "О Программе социально-экономического развития Республики Алтай на 2010-2014 годы"</t>
  </si>
  <si>
    <t>Постановление Правительства Республики Алтай от 24.06.2010 № 123 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</si>
  <si>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 А.Г. Калкина за достижения в области народного творчества"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</si>
  <si>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</si>
  <si>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</si>
  <si>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Обеспечение жильем отдельных категорий граждан, установленных Федеральными законами от 12 января 1995 года № 5-ФЗ  "О ветеранах" и от 24 ноября 1995 года № 181-ФЗ "О социальной защите инвалидов в Российской Федерации"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</si>
  <si>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                       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</si>
  <si>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>Статья 159 Жилищного кодекса Российской Федерации, постановление Правительства Российской Федерации от 14.12.2005 № 761                          "О предоставлении субсидий на оплату жилого помещения и коммунальных услуг"</t>
  </si>
  <si>
    <t>Постановление Правительства Республики Алтай от 24.06.2010 № 123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</si>
  <si>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А.Г. Калкина за достижения в области народного творчества"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</si>
  <si>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            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</si>
  <si>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Предоставление регионального материнского (семейного) капитала</t>
  </si>
  <si>
    <t xml:space="preserve">Предоставление  регионального материнского (семейного) капитала </t>
  </si>
  <si>
    <t xml:space="preserve">Выплата единовременного пособия при всех формах устройства детей, лишенных родительского попечения, в семью </t>
  </si>
  <si>
    <t>к Закону Республики Алтай</t>
  </si>
  <si>
    <t>Нормативный правовой акт, определяющий государственную поддержку</t>
  </si>
  <si>
    <t xml:space="preserve">Создание условий для функционирования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 </t>
  </si>
  <si>
    <t>Организация отдыха, оздоровления детей</t>
  </si>
  <si>
    <t>Обеспечение питанием учащихся из малообеспеченных семей</t>
  </si>
  <si>
    <t>Выплата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</si>
  <si>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жильем граждан Российской Федерации, проживающих в сельской местности</t>
  </si>
  <si>
    <t>Выплата ежемесячного пособия на ребенка</t>
  </si>
  <si>
    <t xml:space="preserve">Выплаты на содержание ребенка в семье опекуна и приемной семье, а также вознаграждение, причитающееся приемному родителю, в том числе дополнительные гарантии </t>
  </si>
  <si>
    <t>Обеспечение жильем молодых семей</t>
  </si>
  <si>
    <t>Наименование государственной поддержки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</si>
  <si>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</si>
  <si>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Меры социальной поддержки детей-сирот и детей, оставшихся без попечения родителей, а также лиц из их числа, обучающихся в образовательных организациях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</si>
  <si>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от 19 мая  1995 года № 81-ФЗ «О государственных пособиях гражданам, имеющим детей» </t>
  </si>
  <si>
    <t>«О республиканском бюджете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</si>
  <si>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                            «О государственных пособиях гражданам, имеющим детей»</t>
  </si>
  <si>
    <t>Проведение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</t>
  </si>
  <si>
    <t xml:space="preserve">Предоставление меры социальной поддержки многодетным семьям </t>
  </si>
  <si>
    <t>Изменения (+, -)</t>
  </si>
  <si>
    <t>Осуществление переданных органам государственной власти субъектов Российской Федерации в соответствии  с пунктом 3 статьи 25 Федерального закона от 24 июня 1999 года № 120-ФЗ                 «Об основах системы профилактики безнадзорности и правонарушений несовершеннолетних»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</si>
  <si>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Федеральный закон от 21.12.1996 года № 159-ФЗ                                                               «О дополнительных гарантиях по  социальной поддержке детей-сирот и детей, оставшихся без попечения родителей», постановление Правительства Республики Алтай от 29.12.2006  года № 316                 «Об утверждении положений о предоставлении мер социальной поддержки детям-сиротам и детям, оставшимся без попечения родителей, а также лицам из их числа»</t>
  </si>
  <si>
    <t xml:space="preserve">Закон Республики Алтай от 26.03.2013 года № 12-РЗ                                   «Об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Алтай»
</t>
  </si>
  <si>
    <t>Закон Республики Алтай от 26.03.2013 года № 12-РЗ                                                            «Об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Алтай»</t>
  </si>
  <si>
    <t xml:space="preserve">Федеральный закон от 21.12.1996 года № 159-ФЗ                                                       «О дополнительных гарантиях по  социальной поддержке детей-сирот и детей, оставшихся без попечения родителей», Закон Республики Алтай от 31.03.2008 года № 23-РЗ «О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родителю», постановление Правительства Республики Алтай от 29.12.2006 года                    № 316  «Об утверждении положений о предоставлении мер социальной поддержки детям-сиротам и детям, оставшимся без попечения родителей, а также лицам из их числа»
</t>
  </si>
  <si>
    <t>Федеральный закон от 19.05.1995 года № 81-ФЗ                                                                      «О государственных пособиях гражданам, имеющим детей»</t>
  </si>
  <si>
    <t xml:space="preserve">Закон Республики Алтай от 15.11.2013 года № 59-РЗ                                    «Об образовании в Республике Алтай»
</t>
  </si>
  <si>
    <t>Федеральный закон от 19.05.1995 года № 81-ФЗ  «О государственных пособиях гражданам, имеющим детей»</t>
  </si>
  <si>
    <t>Закон Республики Алтай от 01.12.2004 года № 60-РЗ  «О ежемесячном пособии на ребенка»</t>
  </si>
  <si>
    <t>Закон Республики Алтай от 11.10.2005  года № 70-РЗ  «О мерах социальной поддержки многодетных семей в Республике Алтай»</t>
  </si>
  <si>
    <t xml:space="preserve">Закон Республики Алтай от 08.07.2011 года № 44-РЗ                                                        «О дополнительных мерах поддержки семей, имеющих детей, на территории Республики Алтай»
</t>
  </si>
  <si>
    <t xml:space="preserve">Федеральный закон от 24.07.1998 года № 124-ФЗ «Об основных гарантиях прав ребенка в Российской Федерации»
</t>
  </si>
  <si>
    <t>Федеральный закон от 19.05.1995 года № 81-ФЗ                                                     «О государственных пособиях гражданам, имеющим детей»</t>
  </si>
  <si>
    <t>Постановление Правительства Республики Алтай от 25.09.2014 года                                   № 277 «О мерах по реализации основного мероприятия «Улучшение жилищных условий молодых семей» государственной программы Республики Алтай «Развитие жилищно-коммунального и транспортного комплекса»</t>
  </si>
  <si>
    <t>Объем бюджетных ассигнований, направляемых на государственную поддержку семьи и детей, на  плановый период 2020 и 2021 годов</t>
  </si>
  <si>
    <t xml:space="preserve">  С учетом изменений 2020 год</t>
  </si>
  <si>
    <t>2021 год</t>
  </si>
  <si>
    <t xml:space="preserve">  2020 год</t>
  </si>
  <si>
    <t>Республики Алтай на 2019 год</t>
  </si>
  <si>
    <t>и на плановый период 2020 и 2021 годов»</t>
  </si>
  <si>
    <t xml:space="preserve">Закон Республики Алтай от 06.04.2018  № 8-РЗ «О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а также лиц, потерявших в период обучения обоих родителей или единственного родителя, и признании утратившими силу некоторых законодательных актов Республики Алтай»
</t>
  </si>
  <si>
    <t>Федеральный закон от от 28.12.2017 года № 418-ФЗ «О ежемесячных выплатах семьям, имеющим детей»</t>
  </si>
  <si>
    <t>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</si>
  <si>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Постановление Правительства Республики Алтай от 28.09.2012 года № 242 "Об утверждении государственной программы Республики Алтай "Развитие сельского хозяйства и регулирования рынков сельскохозяйственной продукции, сырья и продовольствия"</t>
  </si>
  <si>
    <t>Федеральный закон от 24 июня 1999 года № 120-ФЗ «Об основах системы профилактики безнадзорности и правонарушений несовершеннолетних»</t>
  </si>
  <si>
    <t>Приложение 13</t>
  </si>
  <si>
    <t xml:space="preserve">Постановление Правительства Республики Алтай от 28.09.2012 года                                             № 248 «Об утверждении государственной программы Республики Алтай «Развитие образования»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</si>
</sst>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#,##0.00_р_."/>
    <numFmt numFmtId="175" formatCode="0.0"/>
    <numFmt numFmtId="176" formatCode="#,##0.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_р_."/>
    <numFmt numFmtId="183" formatCode="_-* #,##0_р_._-;\-* #,##0_р_._-;_-* &quot;-&quot;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0" fillId="33" borderId="0" xfId="0" applyFill="1" applyAlignment="1">
      <alignment/>
    </xf>
    <xf numFmtId="49" fontId="3" fillId="0" borderId="0" xfId="53" applyNumberFormat="1" applyFont="1" applyAlignment="1">
      <alignment horizontal="right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justify" vertical="center"/>
      <protection/>
    </xf>
    <xf numFmtId="0" fontId="5" fillId="34" borderId="10" xfId="53" applyFont="1" applyFill="1" applyBorder="1" applyAlignment="1">
      <alignment horizontal="justify" vertical="center" wrapText="1"/>
      <protection/>
    </xf>
    <xf numFmtId="174" fontId="6" fillId="34" borderId="10" xfId="53" applyNumberFormat="1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vertical="center"/>
      <protection/>
    </xf>
    <xf numFmtId="0" fontId="5" fillId="34" borderId="10" xfId="53" applyFont="1" applyFill="1" applyBorder="1" applyAlignment="1">
      <alignment vertical="center"/>
      <protection/>
    </xf>
    <xf numFmtId="0" fontId="4" fillId="34" borderId="10" xfId="53" applyFont="1" applyFill="1" applyBorder="1" applyAlignment="1">
      <alignment vertical="top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34" borderId="10" xfId="0" applyNumberFormat="1" applyFont="1" applyFill="1" applyBorder="1" applyAlignment="1">
      <alignment horizontal="justify" vertical="center" wrapText="1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/>
    </xf>
    <xf numFmtId="0" fontId="58" fillId="0" borderId="0" xfId="0" applyFont="1" applyAlignment="1">
      <alignment horizontal="right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181" fontId="59" fillId="33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justify" vertical="center" wrapText="1"/>
      <protection/>
    </xf>
    <xf numFmtId="181" fontId="5" fillId="34" borderId="10" xfId="53" applyNumberFormat="1" applyFont="1" applyFill="1" applyBorder="1" applyAlignment="1">
      <alignment horizontal="center" wrapText="1"/>
      <protection/>
    </xf>
    <xf numFmtId="181" fontId="6" fillId="34" borderId="10" xfId="0" applyNumberFormat="1" applyFont="1" applyFill="1" applyBorder="1" applyAlignment="1">
      <alignment horizontal="center"/>
    </xf>
    <xf numFmtId="181" fontId="4" fillId="34" borderId="10" xfId="53" applyNumberFormat="1" applyFont="1" applyFill="1" applyBorder="1" applyAlignment="1">
      <alignment horizontal="center" wrapText="1"/>
      <protection/>
    </xf>
    <xf numFmtId="181" fontId="59" fillId="0" borderId="10" xfId="0" applyNumberFormat="1" applyFont="1" applyBorder="1" applyAlignment="1">
      <alignment/>
    </xf>
    <xf numFmtId="181" fontId="9" fillId="34" borderId="10" xfId="0" applyNumberFormat="1" applyFont="1" applyFill="1" applyBorder="1" applyAlignment="1">
      <alignment horizontal="center"/>
    </xf>
    <xf numFmtId="181" fontId="5" fillId="0" borderId="10" xfId="53" applyNumberFormat="1" applyFont="1" applyFill="1" applyBorder="1" applyAlignment="1">
      <alignment horizontal="center" wrapText="1"/>
      <protection/>
    </xf>
    <xf numFmtId="181" fontId="6" fillId="0" borderId="10" xfId="0" applyNumberFormat="1" applyFont="1" applyFill="1" applyBorder="1" applyAlignment="1">
      <alignment horizontal="center"/>
    </xf>
    <xf numFmtId="181" fontId="59" fillId="0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justify" vertical="center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81" fontId="0" fillId="0" borderId="0" xfId="0" applyNumberFormat="1" applyAlignment="1">
      <alignment/>
    </xf>
    <xf numFmtId="181" fontId="59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74" fontId="5" fillId="34" borderId="10" xfId="53" applyNumberFormat="1" applyFont="1" applyFill="1" applyBorder="1" applyAlignment="1">
      <alignment horizontal="justify" vertical="center" wrapText="1"/>
      <protection/>
    </xf>
    <xf numFmtId="181" fontId="0" fillId="33" borderId="0" xfId="0" applyNumberFormat="1" applyFill="1" applyAlignment="1">
      <alignment/>
    </xf>
    <xf numFmtId="0" fontId="8" fillId="0" borderId="0" xfId="53" applyFont="1" applyFill="1" applyBorder="1" applyAlignment="1">
      <alignment horizontal="right" wrapText="1"/>
      <protection/>
    </xf>
    <xf numFmtId="0" fontId="60" fillId="0" borderId="0" xfId="0" applyFont="1" applyFill="1" applyAlignment="1">
      <alignment/>
    </xf>
    <xf numFmtId="0" fontId="61" fillId="0" borderId="0" xfId="0" applyFont="1" applyAlignment="1">
      <alignment/>
    </xf>
    <xf numFmtId="0" fontId="61" fillId="0" borderId="0" xfId="0" applyFont="1" applyFill="1" applyAlignment="1">
      <alignment/>
    </xf>
    <xf numFmtId="0" fontId="8" fillId="0" borderId="10" xfId="53" applyFont="1" applyFill="1" applyBorder="1" applyAlignment="1">
      <alignment horizontal="justify" vertical="center"/>
      <protection/>
    </xf>
    <xf numFmtId="174" fontId="11" fillId="0" borderId="10" xfId="53" applyNumberFormat="1" applyFont="1" applyFill="1" applyBorder="1" applyAlignment="1">
      <alignment horizontal="justify" vertical="center" wrapText="1"/>
      <protection/>
    </xf>
    <xf numFmtId="174" fontId="11" fillId="34" borderId="10" xfId="53" applyNumberFormat="1" applyFont="1" applyFill="1" applyBorder="1" applyAlignment="1">
      <alignment horizontal="justify" vertical="center" wrapText="1"/>
      <protection/>
    </xf>
    <xf numFmtId="0" fontId="8" fillId="0" borderId="10" xfId="53" applyFont="1" applyFill="1" applyBorder="1" applyAlignment="1">
      <alignment horizontal="justify" vertical="center" wrapText="1"/>
      <protection/>
    </xf>
    <xf numFmtId="0" fontId="61" fillId="34" borderId="0" xfId="0" applyFont="1" applyFill="1" applyAlignment="1">
      <alignment/>
    </xf>
    <xf numFmtId="0" fontId="12" fillId="0" borderId="10" xfId="53" applyFont="1" applyFill="1" applyBorder="1" applyAlignment="1">
      <alignment vertical="center"/>
      <protection/>
    </xf>
    <xf numFmtId="0" fontId="58" fillId="0" borderId="0" xfId="0" applyFont="1" applyFill="1" applyAlignment="1">
      <alignment/>
    </xf>
    <xf numFmtId="0" fontId="58" fillId="0" borderId="0" xfId="0" applyFont="1" applyAlignment="1">
      <alignment/>
    </xf>
    <xf numFmtId="172" fontId="12" fillId="0" borderId="10" xfId="61" applyNumberFormat="1" applyFont="1" applyFill="1" applyBorder="1" applyAlignment="1">
      <alignment horizontal="center" vertical="center" wrapText="1"/>
    </xf>
    <xf numFmtId="181" fontId="60" fillId="0" borderId="0" xfId="0" applyNumberFormat="1" applyFont="1" applyFill="1" applyAlignment="1">
      <alignment/>
    </xf>
    <xf numFmtId="172" fontId="60" fillId="0" borderId="0" xfId="0" applyNumberFormat="1" applyFont="1" applyAlignment="1">
      <alignment/>
    </xf>
    <xf numFmtId="0" fontId="8" fillId="34" borderId="10" xfId="53" applyFont="1" applyFill="1" applyBorder="1" applyAlignment="1">
      <alignment horizontal="justify" vertical="center" wrapText="1"/>
      <protection/>
    </xf>
    <xf numFmtId="0" fontId="60" fillId="34" borderId="10" xfId="0" applyFont="1" applyFill="1" applyBorder="1" applyAlignment="1">
      <alignment horizontal="justify" vertical="center" wrapText="1"/>
    </xf>
    <xf numFmtId="0" fontId="57" fillId="0" borderId="0" xfId="0" applyFont="1" applyFill="1" applyAlignment="1">
      <alignment horizontal="right"/>
    </xf>
    <xf numFmtId="0" fontId="57" fillId="0" borderId="0" xfId="0" applyFont="1" applyFill="1" applyAlignment="1">
      <alignment vertical="center"/>
    </xf>
    <xf numFmtId="0" fontId="62" fillId="0" borderId="0" xfId="0" applyFont="1" applyAlignment="1">
      <alignment horizontal="right" vertical="center"/>
    </xf>
    <xf numFmtId="0" fontId="58" fillId="0" borderId="0" xfId="0" applyFont="1" applyAlignment="1">
      <alignment vertical="center"/>
    </xf>
    <xf numFmtId="49" fontId="13" fillId="0" borderId="0" xfId="53" applyNumberFormat="1" applyFont="1" applyAlignment="1">
      <alignment horizontal="right" vertical="center"/>
      <protection/>
    </xf>
    <xf numFmtId="0" fontId="8" fillId="0" borderId="0" xfId="53" applyFont="1" applyFill="1" applyAlignment="1">
      <alignment vertical="center"/>
      <protection/>
    </xf>
    <xf numFmtId="0" fontId="60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8" fillId="0" borderId="0" xfId="53" applyFont="1" applyAlignment="1">
      <alignment vertical="center"/>
      <protection/>
    </xf>
    <xf numFmtId="0" fontId="12" fillId="34" borderId="10" xfId="53" applyFont="1" applyFill="1" applyBorder="1" applyAlignment="1">
      <alignment vertical="center"/>
      <protection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0" fillId="0" borderId="10" xfId="0" applyFont="1" applyBorder="1" applyAlignment="1">
      <alignment horizontal="justify" vertical="center" wrapText="1"/>
    </xf>
    <xf numFmtId="181" fontId="8" fillId="0" borderId="10" xfId="61" applyNumberFormat="1" applyFont="1" applyFill="1" applyBorder="1" applyAlignment="1">
      <alignment horizontal="center" vertical="center" wrapText="1"/>
    </xf>
    <xf numFmtId="181" fontId="60" fillId="0" borderId="10" xfId="61" applyNumberFormat="1" applyFont="1" applyFill="1" applyBorder="1" applyAlignment="1">
      <alignment horizontal="center" vertical="center"/>
    </xf>
    <xf numFmtId="0" fontId="8" fillId="34" borderId="10" xfId="53" applyFont="1" applyFill="1" applyBorder="1" applyAlignment="1">
      <alignment horizontal="justify" vertical="top" wrapText="1"/>
      <protection/>
    </xf>
    <xf numFmtId="174" fontId="8" fillId="34" borderId="10" xfId="53" applyNumberFormat="1" applyFont="1" applyFill="1" applyBorder="1" applyAlignment="1">
      <alignment horizontal="justify" vertical="top" wrapText="1"/>
      <protection/>
    </xf>
    <xf numFmtId="0" fontId="8" fillId="0" borderId="10" xfId="53" applyFont="1" applyFill="1" applyBorder="1" applyAlignment="1">
      <alignment horizontal="justify" vertical="top" wrapText="1"/>
      <protection/>
    </xf>
    <xf numFmtId="171" fontId="8" fillId="34" borderId="10" xfId="61" applyFont="1" applyFill="1" applyBorder="1" applyAlignment="1">
      <alignment horizontal="center" vertical="center" wrapText="1"/>
    </xf>
    <xf numFmtId="174" fontId="8" fillId="34" borderId="10" xfId="53" applyNumberFormat="1" applyFont="1" applyFill="1" applyBorder="1" applyAlignment="1">
      <alignment horizontal="center" vertical="center" wrapText="1"/>
      <protection/>
    </xf>
    <xf numFmtId="0" fontId="8" fillId="34" borderId="10" xfId="53" applyFont="1" applyFill="1" applyBorder="1" applyAlignment="1">
      <alignment horizontal="center" vertical="center" wrapText="1"/>
      <protection/>
    </xf>
    <xf numFmtId="181" fontId="12" fillId="34" borderId="10" xfId="53" applyNumberFormat="1" applyFont="1" applyFill="1" applyBorder="1" applyAlignment="1">
      <alignment vertical="center"/>
      <protection/>
    </xf>
    <xf numFmtId="171" fontId="8" fillId="34" borderId="11" xfId="61" applyFont="1" applyFill="1" applyBorder="1" applyAlignment="1">
      <alignment horizontal="center" vertical="center" wrapText="1"/>
    </xf>
    <xf numFmtId="0" fontId="8" fillId="34" borderId="11" xfId="53" applyFont="1" applyFill="1" applyBorder="1" applyAlignment="1">
      <alignment horizontal="justify" vertical="center" wrapText="1"/>
      <protection/>
    </xf>
    <xf numFmtId="172" fontId="8" fillId="0" borderId="10" xfId="61" applyNumberFormat="1" applyFont="1" applyFill="1" applyBorder="1" applyAlignment="1">
      <alignment horizontal="center" vertical="center" wrapText="1"/>
    </xf>
    <xf numFmtId="172" fontId="8" fillId="34" borderId="10" xfId="61" applyNumberFormat="1" applyFont="1" applyFill="1" applyBorder="1" applyAlignment="1">
      <alignment horizontal="center" vertical="center" wrapText="1"/>
    </xf>
    <xf numFmtId="0" fontId="5" fillId="34" borderId="11" xfId="53" applyFont="1" applyFill="1" applyBorder="1" applyAlignment="1">
      <alignment horizontal="center" vertical="center" wrapText="1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wrapText="1"/>
      <protection/>
    </xf>
    <xf numFmtId="0" fontId="4" fillId="34" borderId="14" xfId="53" applyFont="1" applyFill="1" applyBorder="1" applyAlignment="1">
      <alignment horizontal="center" wrapText="1"/>
      <protection/>
    </xf>
    <xf numFmtId="0" fontId="4" fillId="34" borderId="10" xfId="53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5" fillId="34" borderId="15" xfId="53" applyFont="1" applyFill="1" applyBorder="1" applyAlignment="1">
      <alignment horizontal="center" vertical="center" wrapText="1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4" fillId="34" borderId="12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6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 horizontal="right"/>
    </xf>
    <xf numFmtId="49" fontId="3" fillId="0" borderId="0" xfId="53" applyNumberFormat="1" applyFont="1" applyAlignment="1">
      <alignment horizontal="right"/>
      <protection/>
    </xf>
    <xf numFmtId="0" fontId="7" fillId="0" borderId="0" xfId="53" applyFont="1" applyAlignment="1">
      <alignment horizontal="center" vertical="center"/>
      <protection/>
    </xf>
    <xf numFmtId="0" fontId="8" fillId="34" borderId="17" xfId="53" applyFont="1" applyFill="1" applyBorder="1" applyAlignment="1">
      <alignment horizontal="right" wrapText="1"/>
      <protection/>
    </xf>
    <xf numFmtId="0" fontId="4" fillId="34" borderId="11" xfId="53" applyFont="1" applyFill="1" applyBorder="1" applyAlignment="1">
      <alignment horizontal="justify" vertical="center"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4" fillId="34" borderId="12" xfId="53" applyFont="1" applyFill="1" applyBorder="1" applyAlignment="1">
      <alignment horizontal="justify" vertical="center"/>
      <protection/>
    </xf>
    <xf numFmtId="0" fontId="4" fillId="34" borderId="15" xfId="53" applyFont="1" applyFill="1" applyBorder="1" applyAlignment="1">
      <alignment horizontal="justify" vertical="center"/>
      <protection/>
    </xf>
    <xf numFmtId="0" fontId="4" fillId="0" borderId="13" xfId="53" applyFont="1" applyBorder="1" applyAlignment="1">
      <alignment horizontal="center" wrapText="1"/>
      <protection/>
    </xf>
    <xf numFmtId="0" fontId="4" fillId="0" borderId="16" xfId="53" applyFont="1" applyBorder="1" applyAlignment="1">
      <alignment horizontal="center" wrapText="1"/>
      <protection/>
    </xf>
    <xf numFmtId="0" fontId="4" fillId="0" borderId="14" xfId="53" applyFont="1" applyBorder="1" applyAlignment="1">
      <alignment horizontal="center" wrapText="1"/>
      <protection/>
    </xf>
    <xf numFmtId="0" fontId="4" fillId="34" borderId="10" xfId="53" applyFont="1" applyFill="1" applyBorder="1" applyAlignment="1">
      <alignment horizontal="justify" vertical="center"/>
      <protection/>
    </xf>
    <xf numFmtId="0" fontId="12" fillId="34" borderId="11" xfId="5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60" fillId="0" borderId="0" xfId="0" applyFont="1" applyAlignment="1">
      <alignment horizontal="right" vertical="center"/>
    </xf>
    <xf numFmtId="49" fontId="8" fillId="0" borderId="0" xfId="53" applyNumberFormat="1" applyFont="1" applyFill="1" applyAlignment="1">
      <alignment horizontal="right" vertical="center" wrapText="1"/>
      <protection/>
    </xf>
    <xf numFmtId="49" fontId="8" fillId="0" borderId="0" xfId="53" applyNumberFormat="1" applyFont="1" applyAlignment="1">
      <alignment horizontal="righ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="80" zoomScaleNormal="80" zoomScalePageLayoutView="80" workbookViewId="0" topLeftCell="C16">
      <selection activeCell="C19" sqref="C19"/>
    </sheetView>
  </sheetViews>
  <sheetFormatPr defaultColWidth="9.140625" defaultRowHeight="15"/>
  <cols>
    <col min="1" max="1" width="20.140625" style="0" customWidth="1"/>
    <col min="2" max="2" width="57.00390625" style="0" customWidth="1"/>
    <col min="3" max="3" width="69.8515625" style="0" customWidth="1"/>
    <col min="4" max="4" width="14.00390625" style="0" customWidth="1"/>
    <col min="5" max="5" width="16.140625" style="0" customWidth="1"/>
    <col min="6" max="6" width="16.57421875" style="0" customWidth="1"/>
    <col min="7" max="7" width="19.8515625" style="0" customWidth="1"/>
    <col min="8" max="8" width="15.00390625" style="0" customWidth="1"/>
    <col min="9" max="9" width="14.57421875" style="0" customWidth="1"/>
  </cols>
  <sheetData>
    <row r="1" spans="3:10" ht="18.75">
      <c r="C1" s="14"/>
      <c r="D1" s="14"/>
      <c r="E1" s="14"/>
      <c r="F1" s="99" t="s">
        <v>78</v>
      </c>
      <c r="G1" s="99"/>
      <c r="H1" s="99"/>
      <c r="I1" s="99"/>
      <c r="J1" s="18"/>
    </row>
    <row r="2" spans="3:10" ht="18.75">
      <c r="C2" s="14"/>
      <c r="D2" s="14"/>
      <c r="E2" s="14"/>
      <c r="F2" s="100" t="s">
        <v>33</v>
      </c>
      <c r="G2" s="100"/>
      <c r="H2" s="100"/>
      <c r="I2" s="100"/>
      <c r="J2" s="3"/>
    </row>
    <row r="3" spans="3:10" ht="18.75">
      <c r="C3" s="14"/>
      <c r="D3" s="14"/>
      <c r="E3" s="14"/>
      <c r="F3" s="19"/>
      <c r="G3" s="100" t="s">
        <v>34</v>
      </c>
      <c r="H3" s="100"/>
      <c r="I3" s="100"/>
      <c r="J3" s="3"/>
    </row>
    <row r="4" spans="3:10" ht="18.75">
      <c r="C4" s="14"/>
      <c r="D4" s="14"/>
      <c r="E4" s="14"/>
      <c r="F4" s="100" t="s">
        <v>62</v>
      </c>
      <c r="G4" s="100"/>
      <c r="H4" s="100"/>
      <c r="I4" s="100"/>
      <c r="J4" s="3"/>
    </row>
    <row r="5" spans="3:10" ht="18.75">
      <c r="C5" s="14"/>
      <c r="D5" s="14"/>
      <c r="E5" s="14"/>
      <c r="F5" s="100" t="s">
        <v>63</v>
      </c>
      <c r="G5" s="100"/>
      <c r="H5" s="100"/>
      <c r="I5" s="100"/>
      <c r="J5" s="3"/>
    </row>
    <row r="8" spans="1:3" ht="15.75">
      <c r="A8" s="1"/>
      <c r="B8" s="1"/>
      <c r="C8" s="1"/>
    </row>
    <row r="9" spans="1:9" ht="23.25">
      <c r="A9" s="101" t="s">
        <v>61</v>
      </c>
      <c r="B9" s="101"/>
      <c r="C9" s="101"/>
      <c r="D9" s="101"/>
      <c r="E9" s="101"/>
      <c r="F9" s="101"/>
      <c r="G9" s="101"/>
      <c r="H9" s="101"/>
      <c r="I9" s="13"/>
    </row>
    <row r="10" spans="1:9" ht="31.5" customHeight="1">
      <c r="A10" s="1"/>
      <c r="B10" s="1"/>
      <c r="C10" s="1"/>
      <c r="H10" s="102" t="s">
        <v>51</v>
      </c>
      <c r="I10" s="102"/>
    </row>
    <row r="11" spans="1:9" ht="24" customHeight="1">
      <c r="A11" s="103" t="s">
        <v>57</v>
      </c>
      <c r="B11" s="103" t="s">
        <v>0</v>
      </c>
      <c r="C11" s="111" t="s">
        <v>1</v>
      </c>
      <c r="D11" s="108" t="s">
        <v>42</v>
      </c>
      <c r="E11" s="109"/>
      <c r="F11" s="110"/>
      <c r="G11" s="96" t="s">
        <v>64</v>
      </c>
      <c r="H11" s="97"/>
      <c r="I11" s="98"/>
    </row>
    <row r="12" spans="1:9" ht="15.75">
      <c r="A12" s="104"/>
      <c r="B12" s="106"/>
      <c r="C12" s="111"/>
      <c r="D12" s="91" t="s">
        <v>2</v>
      </c>
      <c r="E12" s="108" t="s">
        <v>3</v>
      </c>
      <c r="F12" s="110"/>
      <c r="G12" s="94" t="s">
        <v>2</v>
      </c>
      <c r="H12" s="86" t="s">
        <v>3</v>
      </c>
      <c r="I12" s="87"/>
    </row>
    <row r="13" spans="1:9" ht="48" customHeight="1">
      <c r="A13" s="105"/>
      <c r="B13" s="107"/>
      <c r="C13" s="111"/>
      <c r="D13" s="92"/>
      <c r="E13" s="12" t="s">
        <v>4</v>
      </c>
      <c r="F13" s="12" t="s">
        <v>38</v>
      </c>
      <c r="G13" s="95"/>
      <c r="H13" s="17" t="s">
        <v>4</v>
      </c>
      <c r="I13" s="17" t="s">
        <v>38</v>
      </c>
    </row>
    <row r="14" spans="1:9" s="2" customFormat="1" ht="108.75" customHeight="1">
      <c r="A14" s="4" t="s">
        <v>5</v>
      </c>
      <c r="B14" s="5" t="s">
        <v>39</v>
      </c>
      <c r="C14" s="6" t="s">
        <v>47</v>
      </c>
      <c r="D14" s="25">
        <f>F14</f>
        <v>-86.1</v>
      </c>
      <c r="E14" s="25"/>
      <c r="F14" s="26">
        <v>-86.1</v>
      </c>
      <c r="G14" s="26">
        <f>I14</f>
        <v>392.6</v>
      </c>
      <c r="H14" s="26">
        <v>0</v>
      </c>
      <c r="I14" s="26">
        <f>478.7+D14</f>
        <v>392.6</v>
      </c>
    </row>
    <row r="15" spans="1:9" ht="27" customHeight="1">
      <c r="A15" s="88" t="s">
        <v>6</v>
      </c>
      <c r="B15" s="88"/>
      <c r="C15" s="16"/>
      <c r="D15" s="27">
        <f aca="true" t="shared" si="0" ref="D15:I15">D14</f>
        <v>-86.1</v>
      </c>
      <c r="E15" s="27">
        <f t="shared" si="0"/>
        <v>0</v>
      </c>
      <c r="F15" s="27">
        <f t="shared" si="0"/>
        <v>-86.1</v>
      </c>
      <c r="G15" s="27">
        <f t="shared" si="0"/>
        <v>392.6</v>
      </c>
      <c r="H15" s="27">
        <f t="shared" si="0"/>
        <v>0</v>
      </c>
      <c r="I15" s="27">
        <f t="shared" si="0"/>
        <v>392.6</v>
      </c>
    </row>
    <row r="16" spans="1:9" ht="120" customHeight="1">
      <c r="A16" s="84" t="s">
        <v>36</v>
      </c>
      <c r="B16" s="5" t="s">
        <v>39</v>
      </c>
      <c r="C16" s="6" t="s">
        <v>50</v>
      </c>
      <c r="D16" s="25">
        <f>F16</f>
        <v>-31.4</v>
      </c>
      <c r="E16" s="25"/>
      <c r="F16" s="26">
        <v>-31.4</v>
      </c>
      <c r="G16" s="26">
        <f>I16</f>
        <v>100</v>
      </c>
      <c r="H16" s="26">
        <v>0</v>
      </c>
      <c r="I16" s="26">
        <f>131.4+F16</f>
        <v>100</v>
      </c>
    </row>
    <row r="17" spans="1:9" ht="59.25" customHeight="1">
      <c r="A17" s="85"/>
      <c r="B17" s="5" t="s">
        <v>48</v>
      </c>
      <c r="C17" s="6" t="s">
        <v>84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</row>
    <row r="18" spans="1:9" ht="87" customHeight="1">
      <c r="A18" s="85"/>
      <c r="B18" s="5" t="s">
        <v>55</v>
      </c>
      <c r="C18" s="6" t="s">
        <v>85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</row>
    <row r="19" spans="1:9" ht="78" customHeight="1">
      <c r="A19" s="93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</row>
    <row r="20" spans="1:9" ht="27" customHeight="1">
      <c r="A20" s="88" t="s">
        <v>6</v>
      </c>
      <c r="B20" s="88"/>
      <c r="C20" s="6"/>
      <c r="D20" s="27">
        <f aca="true" t="shared" si="1" ref="D20:I20">SUM(D16:D19)</f>
        <v>-31.4</v>
      </c>
      <c r="E20" s="27">
        <f t="shared" si="1"/>
        <v>0</v>
      </c>
      <c r="F20" s="27">
        <f t="shared" si="1"/>
        <v>-31.4</v>
      </c>
      <c r="G20" s="27">
        <f t="shared" si="1"/>
        <v>620</v>
      </c>
      <c r="H20" s="27">
        <f t="shared" si="1"/>
        <v>0</v>
      </c>
      <c r="I20" s="27">
        <f t="shared" si="1"/>
        <v>620</v>
      </c>
    </row>
    <row r="21" spans="1:9" ht="103.5" customHeight="1">
      <c r="A21" s="84" t="s">
        <v>35</v>
      </c>
      <c r="B21" s="33" t="s">
        <v>39</v>
      </c>
      <c r="C21" s="24" t="s">
        <v>46</v>
      </c>
      <c r="D21" s="30">
        <f>F21</f>
        <v>199.6</v>
      </c>
      <c r="E21" s="30"/>
      <c r="F21" s="30">
        <v>199.6</v>
      </c>
      <c r="G21" s="30">
        <f>I21</f>
        <v>8015.6</v>
      </c>
      <c r="H21" s="30">
        <v>0</v>
      </c>
      <c r="I21" s="30">
        <f>7816+D21</f>
        <v>8015.6</v>
      </c>
    </row>
    <row r="22" spans="1:9" ht="102" customHeight="1">
      <c r="A22" s="85"/>
      <c r="B22" s="7" t="s">
        <v>82</v>
      </c>
      <c r="C22" s="39" t="s">
        <v>40</v>
      </c>
      <c r="D22" s="30">
        <f>F22</f>
        <v>-168682</v>
      </c>
      <c r="E22" s="30"/>
      <c r="F22" s="30">
        <v>-168682</v>
      </c>
      <c r="G22" s="30">
        <f>I22</f>
        <v>0</v>
      </c>
      <c r="H22" s="30"/>
      <c r="I22" s="30">
        <f>168682+D22</f>
        <v>0</v>
      </c>
    </row>
    <row r="23" spans="1:9" ht="35.25" customHeight="1">
      <c r="A23" s="85"/>
      <c r="B23" s="7" t="s">
        <v>7</v>
      </c>
      <c r="C23" s="6" t="s">
        <v>8</v>
      </c>
      <c r="D23" s="30">
        <f>E23</f>
        <v>-4671.3</v>
      </c>
      <c r="E23" s="30">
        <v>-4671.3</v>
      </c>
      <c r="F23" s="35"/>
      <c r="G23" s="30">
        <f>H23</f>
        <v>0</v>
      </c>
      <c r="H23" s="30">
        <f>4671.3+E23</f>
        <v>0</v>
      </c>
      <c r="I23" s="30"/>
    </row>
    <row r="24" spans="1:9" ht="67.5" customHeight="1">
      <c r="A24" s="85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</row>
    <row r="25" spans="1:9" ht="120" customHeight="1">
      <c r="A25" s="34"/>
      <c r="B25" s="6" t="s">
        <v>75</v>
      </c>
      <c r="C25" s="6" t="s">
        <v>50</v>
      </c>
      <c r="D25" s="25">
        <f>E25+F25</f>
        <v>-102316.4</v>
      </c>
      <c r="E25" s="25">
        <v>-60116.4</v>
      </c>
      <c r="F25" s="25">
        <v>-42200</v>
      </c>
      <c r="G25" s="25">
        <f>H25+I25</f>
        <v>0</v>
      </c>
      <c r="H25" s="25">
        <f>60116.4+E25</f>
        <v>0</v>
      </c>
      <c r="I25" s="25">
        <f>42200+F25</f>
        <v>0</v>
      </c>
    </row>
    <row r="26" spans="1:9" ht="28.5" customHeight="1">
      <c r="A26" s="88" t="s">
        <v>6</v>
      </c>
      <c r="B26" s="88"/>
      <c r="C26" s="6"/>
      <c r="D26" s="29">
        <f aca="true" t="shared" si="2" ref="D26:I26">SUM(D21:D25)</f>
        <v>-275470.1</v>
      </c>
      <c r="E26" s="29">
        <f t="shared" si="2"/>
        <v>-64787.700000000004</v>
      </c>
      <c r="F26" s="29">
        <f t="shared" si="2"/>
        <v>-210682.4</v>
      </c>
      <c r="G26" s="29">
        <f t="shared" si="2"/>
        <v>12515.6</v>
      </c>
      <c r="H26" s="29">
        <f t="shared" si="2"/>
        <v>0</v>
      </c>
      <c r="I26" s="29">
        <f t="shared" si="2"/>
        <v>12515.6</v>
      </c>
    </row>
    <row r="27" spans="1:9" s="38" customFormat="1" ht="123.7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>
        <v>0</v>
      </c>
      <c r="G27" s="26">
        <f>I27</f>
        <v>10000</v>
      </c>
      <c r="H27" s="26">
        <v>0</v>
      </c>
      <c r="I27" s="26">
        <v>10000</v>
      </c>
    </row>
    <row r="28" spans="1:9" s="38" customFormat="1" ht="35.25" customHeight="1">
      <c r="A28" s="88" t="s">
        <v>6</v>
      </c>
      <c r="B28" s="88"/>
      <c r="C28" s="6"/>
      <c r="D28" s="29">
        <f aca="true" t="shared" si="3" ref="D28:I28">D27</f>
        <v>0</v>
      </c>
      <c r="E28" s="29">
        <f t="shared" si="3"/>
        <v>0</v>
      </c>
      <c r="F28" s="29">
        <f t="shared" si="3"/>
        <v>0</v>
      </c>
      <c r="G28" s="29">
        <f t="shared" si="3"/>
        <v>10000</v>
      </c>
      <c r="H28" s="29">
        <f t="shared" si="3"/>
        <v>0</v>
      </c>
      <c r="I28" s="29">
        <f t="shared" si="3"/>
        <v>10000</v>
      </c>
    </row>
    <row r="29" spans="1:9" ht="132.75" customHeight="1">
      <c r="A29" s="84" t="s">
        <v>52</v>
      </c>
      <c r="B29" s="6" t="s">
        <v>9</v>
      </c>
      <c r="C29" s="6" t="s">
        <v>89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</row>
    <row r="30" spans="1:9" ht="100.5" customHeight="1">
      <c r="A30" s="89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</row>
    <row r="31" spans="1:9" ht="68.25" customHeight="1">
      <c r="A31" s="90"/>
      <c r="B31" s="6" t="s">
        <v>68</v>
      </c>
      <c r="C31" s="6" t="s">
        <v>65</v>
      </c>
      <c r="D31" s="25">
        <f>E31</f>
        <v>211.5</v>
      </c>
      <c r="E31" s="25">
        <v>211.5</v>
      </c>
      <c r="F31" s="25"/>
      <c r="G31" s="25">
        <f>H31</f>
        <v>7559</v>
      </c>
      <c r="H31" s="25">
        <f>7347.5+D31</f>
        <v>7559</v>
      </c>
      <c r="I31" s="25">
        <v>0</v>
      </c>
    </row>
    <row r="32" spans="1:9" ht="109.5" customHeight="1">
      <c r="A32" s="84" t="s">
        <v>54</v>
      </c>
      <c r="B32" s="6" t="s">
        <v>12</v>
      </c>
      <c r="C32" s="6" t="s">
        <v>8</v>
      </c>
      <c r="D32" s="25">
        <f>E32</f>
        <v>1388.9</v>
      </c>
      <c r="E32" s="25">
        <f>1388.9</f>
        <v>1388.9</v>
      </c>
      <c r="F32" s="25"/>
      <c r="G32" s="25">
        <f>H32</f>
        <v>21413.7</v>
      </c>
      <c r="H32" s="25">
        <f>20024.8+D32</f>
        <v>21413.7</v>
      </c>
      <c r="I32" s="25">
        <v>0</v>
      </c>
    </row>
    <row r="33" spans="1:9" ht="98.25" customHeight="1">
      <c r="A33" s="89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</row>
    <row r="34" spans="1:9" ht="51" customHeight="1">
      <c r="A34" s="89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</row>
    <row r="35" spans="1:9" ht="53.25" customHeight="1">
      <c r="A35" s="89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</row>
    <row r="36" spans="1:9" ht="63" customHeight="1">
      <c r="A36" s="89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</row>
    <row r="37" spans="1:9" ht="48" customHeight="1">
      <c r="A37" s="90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</row>
    <row r="38" spans="1:9" ht="268.5" customHeight="1">
      <c r="A38" s="84" t="s">
        <v>56</v>
      </c>
      <c r="B38" s="6" t="s">
        <v>30</v>
      </c>
      <c r="C38" s="6" t="s">
        <v>87</v>
      </c>
      <c r="D38" s="25">
        <f>E38</f>
        <v>59132.4</v>
      </c>
      <c r="E38" s="25">
        <v>59132.4</v>
      </c>
      <c r="F38" s="25"/>
      <c r="G38" s="25">
        <f>H38</f>
        <v>274822.4</v>
      </c>
      <c r="H38" s="25">
        <f>215690+D38</f>
        <v>274822.4</v>
      </c>
      <c r="I38" s="25">
        <v>0</v>
      </c>
    </row>
    <row r="39" spans="1:9" ht="60" customHeight="1">
      <c r="A39" s="90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</row>
    <row r="40" spans="1:9" ht="50.25" customHeight="1">
      <c r="A40" s="84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</row>
    <row r="41" spans="1:9" ht="80.25" customHeight="1">
      <c r="A41" s="85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</row>
    <row r="42" spans="1:9" ht="115.5" customHeight="1">
      <c r="A42" s="85"/>
      <c r="B42" s="6" t="s">
        <v>88</v>
      </c>
      <c r="C42" s="6" t="s">
        <v>31</v>
      </c>
      <c r="D42" s="25">
        <f>E42</f>
        <v>-283.5</v>
      </c>
      <c r="E42" s="25">
        <v>-283.5</v>
      </c>
      <c r="F42" s="25"/>
      <c r="G42" s="25">
        <f>H42</f>
        <v>10187.9</v>
      </c>
      <c r="H42" s="25">
        <f>10471.4+D42</f>
        <v>10187.9</v>
      </c>
      <c r="I42" s="25">
        <v>0</v>
      </c>
    </row>
    <row r="43" spans="1:9" ht="135" customHeight="1">
      <c r="A43" s="85"/>
      <c r="B43" s="15" t="s">
        <v>86</v>
      </c>
      <c r="C43" s="6" t="s">
        <v>41</v>
      </c>
      <c r="D43" s="25">
        <f>E43</f>
        <v>9946.5</v>
      </c>
      <c r="E43" s="25">
        <v>9946.5</v>
      </c>
      <c r="F43" s="25"/>
      <c r="G43" s="25">
        <f>H43</f>
        <v>9946.5</v>
      </c>
      <c r="H43" s="25">
        <f>E43</f>
        <v>9946.5</v>
      </c>
      <c r="I43" s="25"/>
    </row>
    <row r="44" spans="1:9" s="38" customFormat="1" ht="49.5" customHeight="1">
      <c r="A44" s="85"/>
      <c r="B44" s="6" t="s">
        <v>24</v>
      </c>
      <c r="C44" s="6" t="s">
        <v>25</v>
      </c>
      <c r="D44" s="25">
        <f>F44</f>
        <v>-7210.2</v>
      </c>
      <c r="E44" s="25"/>
      <c r="F44" s="25">
        <f>-7010.2-200</f>
        <v>-7210.2</v>
      </c>
      <c r="G44" s="25">
        <f>I44</f>
        <v>94508</v>
      </c>
      <c r="H44" s="25">
        <v>0</v>
      </c>
      <c r="I44" s="25">
        <f>101718.2+F44</f>
        <v>94508</v>
      </c>
    </row>
    <row r="45" spans="1:9" s="38" customFormat="1" ht="56.25" customHeight="1">
      <c r="A45" s="85"/>
      <c r="B45" s="6" t="s">
        <v>94</v>
      </c>
      <c r="C45" s="6" t="s">
        <v>71</v>
      </c>
      <c r="D45" s="25">
        <f>F45</f>
        <v>15000</v>
      </c>
      <c r="E45" s="25"/>
      <c r="F45" s="25">
        <v>15000</v>
      </c>
      <c r="G45" s="25">
        <f>I45</f>
        <v>15000</v>
      </c>
      <c r="H45" s="25"/>
      <c r="I45" s="25">
        <f>D45</f>
        <v>15000</v>
      </c>
    </row>
    <row r="46" spans="1:9" s="38" customFormat="1" ht="104.25" customHeight="1">
      <c r="A46" s="85"/>
      <c r="B46" s="7" t="s">
        <v>72</v>
      </c>
      <c r="C46" s="39" t="s">
        <v>40</v>
      </c>
      <c r="D46" s="25">
        <f>F46</f>
        <v>159312.2</v>
      </c>
      <c r="E46" s="25"/>
      <c r="F46" s="25">
        <f>160302.2-990</f>
        <v>159312.2</v>
      </c>
      <c r="G46" s="25">
        <f>I46</f>
        <v>159312.2</v>
      </c>
      <c r="H46" s="25">
        <v>0</v>
      </c>
      <c r="I46" s="25">
        <f>D46</f>
        <v>159312.2</v>
      </c>
    </row>
    <row r="47" spans="1:9" s="38" customFormat="1" ht="34.5" customHeight="1">
      <c r="A47" s="85"/>
      <c r="B47" s="7" t="s">
        <v>7</v>
      </c>
      <c r="C47" s="6" t="s">
        <v>8</v>
      </c>
      <c r="D47" s="25">
        <f>E47</f>
        <v>7826.1</v>
      </c>
      <c r="E47" s="25">
        <v>7826.1</v>
      </c>
      <c r="F47" s="25"/>
      <c r="G47" s="25">
        <f>H47</f>
        <v>7826.1</v>
      </c>
      <c r="H47" s="25">
        <f>D47</f>
        <v>7826.1</v>
      </c>
      <c r="I47" s="25">
        <v>0</v>
      </c>
    </row>
    <row r="48" spans="1:9" ht="87.75" customHeight="1">
      <c r="A48" s="85"/>
      <c r="B48" s="7" t="s">
        <v>76</v>
      </c>
      <c r="C48" s="6" t="s">
        <v>8</v>
      </c>
      <c r="D48" s="25">
        <f>E48</f>
        <v>252434.7</v>
      </c>
      <c r="E48" s="25">
        <v>252434.7</v>
      </c>
      <c r="F48" s="25"/>
      <c r="G48" s="25">
        <f>H48</f>
        <v>252434.7</v>
      </c>
      <c r="H48" s="25">
        <f>D48</f>
        <v>252434.7</v>
      </c>
      <c r="I48" s="25"/>
    </row>
    <row r="49" spans="1:9" ht="80.25" customHeight="1">
      <c r="A49" s="85"/>
      <c r="B49" s="7" t="s">
        <v>77</v>
      </c>
      <c r="C49" s="6" t="s">
        <v>8</v>
      </c>
      <c r="D49" s="25">
        <f>E49</f>
        <v>30888.9</v>
      </c>
      <c r="E49" s="25">
        <v>30888.9</v>
      </c>
      <c r="F49" s="25"/>
      <c r="G49" s="25">
        <f>H49</f>
        <v>30888.9</v>
      </c>
      <c r="H49" s="25">
        <f>D49</f>
        <v>30888.9</v>
      </c>
      <c r="I49" s="25"/>
    </row>
    <row r="50" spans="1:9" ht="114" customHeight="1">
      <c r="A50" s="85"/>
      <c r="B50" s="7" t="s">
        <v>73</v>
      </c>
      <c r="C50" s="6" t="s">
        <v>8</v>
      </c>
      <c r="D50" s="25">
        <f>E50</f>
        <v>1.4</v>
      </c>
      <c r="E50" s="25">
        <v>1.4</v>
      </c>
      <c r="F50" s="25"/>
      <c r="G50" s="25">
        <f>H50</f>
        <v>1.4</v>
      </c>
      <c r="H50" s="25">
        <f>D50</f>
        <v>1.4</v>
      </c>
      <c r="I50" s="25"/>
    </row>
    <row r="51" spans="1:9" ht="99" customHeight="1">
      <c r="A51" s="85"/>
      <c r="B51" s="7" t="s">
        <v>74</v>
      </c>
      <c r="C51" s="6" t="s">
        <v>8</v>
      </c>
      <c r="D51" s="25">
        <f>E51</f>
        <v>6.7</v>
      </c>
      <c r="E51" s="25">
        <v>6.7</v>
      </c>
      <c r="F51" s="25"/>
      <c r="G51" s="25">
        <f>H51</f>
        <v>6.7</v>
      </c>
      <c r="H51" s="25">
        <f>D51</f>
        <v>6.7</v>
      </c>
      <c r="I51" s="25"/>
    </row>
    <row r="52" spans="1:9" ht="37.5" customHeight="1">
      <c r="A52" s="88" t="s">
        <v>6</v>
      </c>
      <c r="B52" s="88"/>
      <c r="C52" s="8"/>
      <c r="D52" s="27">
        <f aca="true" t="shared" si="4" ref="D52:I52">SUM(D29:D51)</f>
        <v>523271.9000000001</v>
      </c>
      <c r="E52" s="27">
        <f t="shared" si="4"/>
        <v>361553.6000000001</v>
      </c>
      <c r="F52" s="27">
        <f t="shared" si="4"/>
        <v>161718.30000000002</v>
      </c>
      <c r="G52" s="27">
        <f t="shared" si="4"/>
        <v>1168641</v>
      </c>
      <c r="H52" s="27">
        <f t="shared" si="4"/>
        <v>615382.8</v>
      </c>
      <c r="I52" s="27">
        <f t="shared" si="4"/>
        <v>553258.2</v>
      </c>
    </row>
    <row r="53" spans="1:9" ht="58.5" customHeight="1">
      <c r="A53" s="23" t="s">
        <v>37</v>
      </c>
      <c r="B53" s="24" t="s">
        <v>13</v>
      </c>
      <c r="C53" s="24" t="s">
        <v>14</v>
      </c>
      <c r="D53" s="30">
        <f>E53</f>
        <v>-11177.8</v>
      </c>
      <c r="E53" s="30">
        <v>-11177.8</v>
      </c>
      <c r="F53" s="30"/>
      <c r="G53" s="31">
        <f>H53</f>
        <v>80719.7</v>
      </c>
      <c r="H53" s="31">
        <f>91897.5+E53</f>
        <v>80719.7</v>
      </c>
      <c r="I53" s="31"/>
    </row>
    <row r="54" spans="1:9" ht="24.75" customHeight="1">
      <c r="A54" s="88" t="s">
        <v>43</v>
      </c>
      <c r="B54" s="88"/>
      <c r="C54" s="6"/>
      <c r="D54" s="27">
        <f aca="true" t="shared" si="5" ref="D54:I54">D53</f>
        <v>-11177.8</v>
      </c>
      <c r="E54" s="27">
        <f t="shared" si="5"/>
        <v>-11177.8</v>
      </c>
      <c r="F54" s="27">
        <f t="shared" si="5"/>
        <v>0</v>
      </c>
      <c r="G54" s="27">
        <f t="shared" si="5"/>
        <v>80719.7</v>
      </c>
      <c r="H54" s="27">
        <f t="shared" si="5"/>
        <v>80719.7</v>
      </c>
      <c r="I54" s="27">
        <f t="shared" si="5"/>
        <v>0</v>
      </c>
    </row>
    <row r="55" spans="1:9" ht="28.5" customHeight="1">
      <c r="A55" s="9" t="s">
        <v>2</v>
      </c>
      <c r="B55" s="10"/>
      <c r="C55" s="11"/>
      <c r="D55" s="29">
        <f aca="true" t="shared" si="6" ref="D55:I55">D54+D52+D26+D20+D15+D28</f>
        <v>236506.50000000012</v>
      </c>
      <c r="E55" s="29">
        <f t="shared" si="6"/>
        <v>285588.1000000001</v>
      </c>
      <c r="F55" s="29">
        <f t="shared" si="6"/>
        <v>-49081.59999999998</v>
      </c>
      <c r="G55" s="29">
        <f t="shared" si="6"/>
        <v>1272888.9000000001</v>
      </c>
      <c r="H55" s="29">
        <f t="shared" si="6"/>
        <v>696102.5</v>
      </c>
      <c r="I55" s="29">
        <f t="shared" si="6"/>
        <v>576786.3999999999</v>
      </c>
    </row>
    <row r="60" spans="4:9" ht="15">
      <c r="D60" s="36"/>
      <c r="E60" s="36"/>
      <c r="F60" s="36"/>
      <c r="G60" s="36"/>
      <c r="H60" s="36"/>
      <c r="I60" s="36"/>
    </row>
  </sheetData>
  <sheetProtection/>
  <mergeCells count="28">
    <mergeCell ref="A28:B28"/>
    <mergeCell ref="A52:B52"/>
    <mergeCell ref="A9:H9"/>
    <mergeCell ref="H10:I10"/>
    <mergeCell ref="A11:A13"/>
    <mergeCell ref="B11:B13"/>
    <mergeCell ref="D11:F11"/>
    <mergeCell ref="A38:A39"/>
    <mergeCell ref="C11:C13"/>
    <mergeCell ref="E12:F12"/>
    <mergeCell ref="G12:G13"/>
    <mergeCell ref="A26:B26"/>
    <mergeCell ref="G11:I11"/>
    <mergeCell ref="F1:I1"/>
    <mergeCell ref="F2:I2"/>
    <mergeCell ref="G3:I3"/>
    <mergeCell ref="F4:I4"/>
    <mergeCell ref="F5:I5"/>
    <mergeCell ref="A40:A51"/>
    <mergeCell ref="H12:I12"/>
    <mergeCell ref="A54:B54"/>
    <mergeCell ref="A20:B20"/>
    <mergeCell ref="A21:A24"/>
    <mergeCell ref="A29:A31"/>
    <mergeCell ref="D12:D13"/>
    <mergeCell ref="A32:A37"/>
    <mergeCell ref="A16:A19"/>
    <mergeCell ref="A15:B15"/>
  </mergeCells>
  <printOptions/>
  <pageMargins left="0.984251968503937" right="0.3937007874015748" top="0.984251968503937" bottom="0.7874015748031497" header="0.3937007874015748" footer="0"/>
  <pageSetup firstPageNumber="58" useFirstPageNumber="1" horizontalDpi="600" verticalDpi="600" orientation="landscape" paperSize="9" scale="53" r:id="rId1"/>
  <headerFooter>
    <oddHeader>&amp;C&amp;"Times New Roman,обычный"&amp;16&amp;P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44">
      <selection activeCell="B44" sqref="B44"/>
    </sheetView>
  </sheetViews>
  <sheetFormatPr defaultColWidth="9.140625" defaultRowHeight="15"/>
  <cols>
    <col min="1" max="1" width="20.140625" style="0" customWidth="1"/>
    <col min="2" max="2" width="42.8515625" style="0" customWidth="1"/>
    <col min="3" max="3" width="69.8515625" style="0" customWidth="1"/>
    <col min="4" max="4" width="14.00390625" style="0" customWidth="1"/>
    <col min="5" max="5" width="16.140625" style="0" customWidth="1"/>
    <col min="6" max="7" width="16.57421875" style="0" customWidth="1"/>
    <col min="8" max="8" width="15.00390625" style="0" customWidth="1"/>
    <col min="9" max="9" width="14.57421875" style="0" customWidth="1"/>
    <col min="10" max="10" width="15.140625" style="0" customWidth="1"/>
    <col min="11" max="11" width="15.8515625" style="0" customWidth="1"/>
    <col min="12" max="12" width="16.421875" style="0" customWidth="1"/>
  </cols>
  <sheetData>
    <row r="1" spans="3:13" ht="18.75">
      <c r="C1" s="14"/>
      <c r="D1" s="14"/>
      <c r="E1" s="14"/>
      <c r="F1" s="14"/>
      <c r="G1" s="14"/>
      <c r="I1" s="99" t="s">
        <v>79</v>
      </c>
      <c r="J1" s="99"/>
      <c r="K1" s="99"/>
      <c r="L1" s="99"/>
      <c r="M1" s="18"/>
    </row>
    <row r="2" spans="3:13" ht="18.75">
      <c r="C2" s="14"/>
      <c r="D2" s="14"/>
      <c r="E2" s="14"/>
      <c r="F2" s="14"/>
      <c r="G2" s="14"/>
      <c r="I2" s="100" t="s">
        <v>33</v>
      </c>
      <c r="J2" s="100"/>
      <c r="K2" s="100"/>
      <c r="L2" s="100"/>
      <c r="M2" s="3"/>
    </row>
    <row r="3" spans="3:13" ht="18.75">
      <c r="C3" s="14"/>
      <c r="D3" s="14"/>
      <c r="E3" s="14"/>
      <c r="F3" s="14"/>
      <c r="G3" s="14"/>
      <c r="I3" s="19"/>
      <c r="J3" s="100" t="s">
        <v>34</v>
      </c>
      <c r="K3" s="100"/>
      <c r="L3" s="100"/>
      <c r="M3" s="3"/>
    </row>
    <row r="4" spans="3:13" ht="18.75">
      <c r="C4" s="14"/>
      <c r="D4" s="14"/>
      <c r="E4" s="14"/>
      <c r="F4" s="14"/>
      <c r="G4" s="14"/>
      <c r="I4" s="100" t="s">
        <v>62</v>
      </c>
      <c r="J4" s="100"/>
      <c r="K4" s="100"/>
      <c r="L4" s="100"/>
      <c r="M4" s="3"/>
    </row>
    <row r="5" spans="3:13" ht="18.75">
      <c r="C5" s="14"/>
      <c r="D5" s="14"/>
      <c r="E5" s="14"/>
      <c r="F5" s="14"/>
      <c r="G5" s="14"/>
      <c r="I5" s="100" t="s">
        <v>63</v>
      </c>
      <c r="J5" s="100"/>
      <c r="K5" s="100"/>
      <c r="L5" s="100"/>
      <c r="M5" s="3"/>
    </row>
    <row r="8" spans="1:3" ht="15.75">
      <c r="A8" s="1"/>
      <c r="B8" s="1"/>
      <c r="C8" s="1"/>
    </row>
    <row r="9" spans="1:12" ht="23.25" customHeight="1">
      <c r="A9" s="101" t="s">
        <v>69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</row>
    <row r="10" spans="1:12" ht="31.5" customHeight="1">
      <c r="A10" s="1"/>
      <c r="B10" s="1"/>
      <c r="C10" s="1"/>
      <c r="H10" s="102"/>
      <c r="I10" s="102"/>
      <c r="K10" s="102" t="s">
        <v>51</v>
      </c>
      <c r="L10" s="102"/>
    </row>
    <row r="11" spans="1:12" ht="24" customHeight="1">
      <c r="A11" s="103" t="s">
        <v>57</v>
      </c>
      <c r="B11" s="103" t="s">
        <v>0</v>
      </c>
      <c r="C11" s="111" t="s">
        <v>1</v>
      </c>
      <c r="D11" s="108" t="s">
        <v>42</v>
      </c>
      <c r="E11" s="109"/>
      <c r="F11" s="110"/>
      <c r="G11" s="96" t="s">
        <v>66</v>
      </c>
      <c r="H11" s="97"/>
      <c r="I11" s="98"/>
      <c r="J11" s="96" t="s">
        <v>67</v>
      </c>
      <c r="K11" s="97"/>
      <c r="L11" s="98"/>
    </row>
    <row r="12" spans="1:12" ht="15.75">
      <c r="A12" s="104"/>
      <c r="B12" s="106"/>
      <c r="C12" s="111"/>
      <c r="D12" s="91" t="s">
        <v>2</v>
      </c>
      <c r="E12" s="108" t="s">
        <v>3</v>
      </c>
      <c r="F12" s="110"/>
      <c r="G12" s="94" t="s">
        <v>2</v>
      </c>
      <c r="H12" s="86" t="s">
        <v>3</v>
      </c>
      <c r="I12" s="87"/>
      <c r="J12" s="94" t="s">
        <v>2</v>
      </c>
      <c r="K12" s="86" t="s">
        <v>3</v>
      </c>
      <c r="L12" s="87"/>
    </row>
    <row r="13" spans="1:12" ht="48" customHeight="1">
      <c r="A13" s="105"/>
      <c r="B13" s="107"/>
      <c r="C13" s="111"/>
      <c r="D13" s="92"/>
      <c r="E13" s="12" t="s">
        <v>4</v>
      </c>
      <c r="F13" s="12" t="s">
        <v>38</v>
      </c>
      <c r="G13" s="95"/>
      <c r="H13" s="21" t="s">
        <v>4</v>
      </c>
      <c r="I13" s="21" t="s">
        <v>38</v>
      </c>
      <c r="J13" s="95"/>
      <c r="K13" s="21" t="s">
        <v>4</v>
      </c>
      <c r="L13" s="21" t="s">
        <v>38</v>
      </c>
    </row>
    <row r="14" spans="1:15" s="2" customFormat="1" ht="125.25" customHeight="1">
      <c r="A14" s="4" t="s">
        <v>5</v>
      </c>
      <c r="B14" s="5" t="s">
        <v>39</v>
      </c>
      <c r="C14" s="6" t="s">
        <v>47</v>
      </c>
      <c r="D14" s="25">
        <f>F14</f>
        <v>-21.7</v>
      </c>
      <c r="E14" s="25"/>
      <c r="F14" s="26">
        <v>-21.7</v>
      </c>
      <c r="G14" s="26">
        <f>I14</f>
        <v>457</v>
      </c>
      <c r="H14" s="26">
        <v>0</v>
      </c>
      <c r="I14" s="22">
        <f>478.7+F14</f>
        <v>457</v>
      </c>
      <c r="J14" s="22">
        <f>L14</f>
        <v>457</v>
      </c>
      <c r="K14" s="22">
        <v>0</v>
      </c>
      <c r="L14" s="22">
        <v>457</v>
      </c>
      <c r="M14" s="40">
        <f>G14-J14</f>
        <v>0</v>
      </c>
      <c r="N14" s="40">
        <f aca="true" t="shared" si="0" ref="N14:O29">H14-K14</f>
        <v>0</v>
      </c>
      <c r="O14" s="40">
        <f t="shared" si="0"/>
        <v>0</v>
      </c>
    </row>
    <row r="15" spans="1:15" ht="27" customHeight="1">
      <c r="A15" s="88" t="s">
        <v>6</v>
      </c>
      <c r="B15" s="88"/>
      <c r="C15" s="20"/>
      <c r="D15" s="27">
        <f>D14</f>
        <v>-21.7</v>
      </c>
      <c r="E15" s="27">
        <f aca="true" t="shared" si="1" ref="E15:L15">E14</f>
        <v>0</v>
      </c>
      <c r="F15" s="27">
        <f t="shared" si="1"/>
        <v>-21.7</v>
      </c>
      <c r="G15" s="27">
        <f t="shared" si="1"/>
        <v>457</v>
      </c>
      <c r="H15" s="27">
        <f t="shared" si="1"/>
        <v>0</v>
      </c>
      <c r="I15" s="27">
        <f t="shared" si="1"/>
        <v>457</v>
      </c>
      <c r="J15" s="27">
        <f t="shared" si="1"/>
        <v>457</v>
      </c>
      <c r="K15" s="27">
        <f t="shared" si="1"/>
        <v>0</v>
      </c>
      <c r="L15" s="27">
        <f t="shared" si="1"/>
        <v>457</v>
      </c>
      <c r="M15" s="40">
        <f aca="true" t="shared" si="2" ref="M15:M54">G15-J15</f>
        <v>0</v>
      </c>
      <c r="N15" s="40">
        <f t="shared" si="0"/>
        <v>0</v>
      </c>
      <c r="O15" s="40">
        <f t="shared" si="0"/>
        <v>0</v>
      </c>
    </row>
    <row r="16" spans="1:15" ht="124.5" customHeight="1">
      <c r="A16" s="84" t="s">
        <v>36</v>
      </c>
      <c r="B16" s="5" t="s">
        <v>39</v>
      </c>
      <c r="C16" s="6" t="s">
        <v>50</v>
      </c>
      <c r="D16" s="25">
        <f>F16</f>
        <v>-36.4</v>
      </c>
      <c r="E16" s="25"/>
      <c r="F16" s="26">
        <v>-36.4</v>
      </c>
      <c r="G16" s="26">
        <f>I16</f>
        <v>100</v>
      </c>
      <c r="H16" s="26">
        <v>0</v>
      </c>
      <c r="I16" s="28">
        <f>136.4+D16</f>
        <v>100</v>
      </c>
      <c r="J16" s="28">
        <f>L16</f>
        <v>100</v>
      </c>
      <c r="K16" s="28"/>
      <c r="L16" s="28">
        <v>100</v>
      </c>
      <c r="M16" s="40">
        <f t="shared" si="2"/>
        <v>0</v>
      </c>
      <c r="N16" s="40">
        <f t="shared" si="0"/>
        <v>0</v>
      </c>
      <c r="O16" s="40">
        <f t="shared" si="0"/>
        <v>0</v>
      </c>
    </row>
    <row r="17" spans="1:15" ht="59.25" customHeight="1">
      <c r="A17" s="85"/>
      <c r="B17" s="5" t="s">
        <v>48</v>
      </c>
      <c r="C17" s="6" t="s">
        <v>91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  <c r="J17" s="28">
        <v>250</v>
      </c>
      <c r="K17" s="28"/>
      <c r="L17" s="28">
        <v>250</v>
      </c>
      <c r="M17" s="40">
        <f t="shared" si="2"/>
        <v>0</v>
      </c>
      <c r="N17" s="40">
        <f t="shared" si="0"/>
        <v>0</v>
      </c>
      <c r="O17" s="40">
        <f t="shared" si="0"/>
        <v>0</v>
      </c>
    </row>
    <row r="18" spans="1:15" ht="72.75" customHeight="1">
      <c r="A18" s="85"/>
      <c r="B18" s="5" t="s">
        <v>55</v>
      </c>
      <c r="C18" s="6" t="s">
        <v>92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  <c r="J18" s="28">
        <v>120</v>
      </c>
      <c r="K18" s="28"/>
      <c r="L18" s="28">
        <v>120</v>
      </c>
      <c r="M18" s="40">
        <f t="shared" si="2"/>
        <v>0</v>
      </c>
      <c r="N18" s="40">
        <f t="shared" si="0"/>
        <v>0</v>
      </c>
      <c r="O18" s="40">
        <f t="shared" si="0"/>
        <v>0</v>
      </c>
    </row>
    <row r="19" spans="1:15" ht="99.75" customHeight="1">
      <c r="A19" s="93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  <c r="J19" s="28">
        <v>150</v>
      </c>
      <c r="K19" s="28"/>
      <c r="L19" s="28">
        <v>150</v>
      </c>
      <c r="M19" s="40">
        <f t="shared" si="2"/>
        <v>0</v>
      </c>
      <c r="N19" s="40">
        <f t="shared" si="0"/>
        <v>0</v>
      </c>
      <c r="O19" s="40">
        <f t="shared" si="0"/>
        <v>0</v>
      </c>
    </row>
    <row r="20" spans="1:15" ht="27" customHeight="1">
      <c r="A20" s="88" t="s">
        <v>6</v>
      </c>
      <c r="B20" s="88"/>
      <c r="C20" s="6"/>
      <c r="D20" s="27">
        <f>SUM(D16:D19)</f>
        <v>-36.4</v>
      </c>
      <c r="E20" s="27">
        <f aca="true" t="shared" si="3" ref="E20:L20">SUM(E16:E19)</f>
        <v>0</v>
      </c>
      <c r="F20" s="27">
        <f t="shared" si="3"/>
        <v>-36.4</v>
      </c>
      <c r="G20" s="27">
        <f t="shared" si="3"/>
        <v>620</v>
      </c>
      <c r="H20" s="27">
        <f t="shared" si="3"/>
        <v>0</v>
      </c>
      <c r="I20" s="27">
        <f t="shared" si="3"/>
        <v>620</v>
      </c>
      <c r="J20" s="27">
        <f t="shared" si="3"/>
        <v>620</v>
      </c>
      <c r="K20" s="27">
        <f t="shared" si="3"/>
        <v>0</v>
      </c>
      <c r="L20" s="27">
        <f t="shared" si="3"/>
        <v>620</v>
      </c>
      <c r="M20" s="40">
        <f t="shared" si="2"/>
        <v>0</v>
      </c>
      <c r="N20" s="40">
        <f t="shared" si="0"/>
        <v>0</v>
      </c>
      <c r="O20" s="40">
        <f t="shared" si="0"/>
        <v>0</v>
      </c>
    </row>
    <row r="21" spans="1:15" ht="126.75" customHeight="1">
      <c r="A21" s="84" t="s">
        <v>35</v>
      </c>
      <c r="B21" s="5" t="s">
        <v>39</v>
      </c>
      <c r="C21" s="6" t="s">
        <v>46</v>
      </c>
      <c r="D21" s="25">
        <f>F21</f>
        <v>199.6</v>
      </c>
      <c r="E21" s="25"/>
      <c r="F21" s="25">
        <v>199.6</v>
      </c>
      <c r="G21" s="25">
        <f>I21</f>
        <v>8015.6</v>
      </c>
      <c r="H21" s="25">
        <v>0</v>
      </c>
      <c r="I21" s="25">
        <f>7816+F21</f>
        <v>8015.6</v>
      </c>
      <c r="J21" s="28">
        <f>L21</f>
        <v>8015.6</v>
      </c>
      <c r="K21" s="28">
        <v>0</v>
      </c>
      <c r="L21" s="28">
        <v>8015.6</v>
      </c>
      <c r="M21" s="40">
        <f t="shared" si="2"/>
        <v>0</v>
      </c>
      <c r="N21" s="40">
        <f t="shared" si="0"/>
        <v>0</v>
      </c>
      <c r="O21" s="40">
        <f t="shared" si="0"/>
        <v>0</v>
      </c>
    </row>
    <row r="22" spans="1:15" ht="99" customHeight="1">
      <c r="A22" s="85"/>
      <c r="B22" s="7" t="s">
        <v>82</v>
      </c>
      <c r="C22" s="39" t="s">
        <v>40</v>
      </c>
      <c r="D22" s="25">
        <f>F22</f>
        <v>-168682</v>
      </c>
      <c r="E22" s="25"/>
      <c r="F22" s="25">
        <v>-168682</v>
      </c>
      <c r="G22" s="25">
        <f>I22</f>
        <v>0</v>
      </c>
      <c r="H22" s="25"/>
      <c r="I22" s="25">
        <f>168682+D22</f>
        <v>0</v>
      </c>
      <c r="J22" s="28">
        <v>0</v>
      </c>
      <c r="K22" s="28"/>
      <c r="L22" s="28">
        <v>0</v>
      </c>
      <c r="M22" s="40">
        <f t="shared" si="2"/>
        <v>0</v>
      </c>
      <c r="N22" s="40">
        <f t="shared" si="0"/>
        <v>0</v>
      </c>
      <c r="O22" s="40">
        <f t="shared" si="0"/>
        <v>0</v>
      </c>
    </row>
    <row r="23" spans="1:15" ht="46.5" customHeight="1">
      <c r="A23" s="85"/>
      <c r="B23" s="7" t="s">
        <v>7</v>
      </c>
      <c r="C23" s="6" t="s">
        <v>8</v>
      </c>
      <c r="D23" s="25">
        <f>E23</f>
        <v>-4904.9</v>
      </c>
      <c r="E23" s="25">
        <v>-4904.9</v>
      </c>
      <c r="F23" s="25"/>
      <c r="G23" s="25">
        <f>H23</f>
        <v>0</v>
      </c>
      <c r="H23" s="25">
        <f>4904.9+D23</f>
        <v>0</v>
      </c>
      <c r="I23" s="25"/>
      <c r="J23" s="28">
        <f>K23</f>
        <v>0</v>
      </c>
      <c r="K23" s="28">
        <v>0</v>
      </c>
      <c r="L23" s="28"/>
      <c r="M23" s="40">
        <f t="shared" si="2"/>
        <v>0</v>
      </c>
      <c r="N23" s="40">
        <f t="shared" si="0"/>
        <v>0</v>
      </c>
      <c r="O23" s="40">
        <f t="shared" si="0"/>
        <v>0</v>
      </c>
    </row>
    <row r="24" spans="1:15" ht="85.5" customHeight="1">
      <c r="A24" s="85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  <c r="J24" s="28">
        <v>4500</v>
      </c>
      <c r="K24" s="28">
        <v>0</v>
      </c>
      <c r="L24" s="28">
        <v>4500</v>
      </c>
      <c r="M24" s="40">
        <f t="shared" si="2"/>
        <v>0</v>
      </c>
      <c r="N24" s="40">
        <f t="shared" si="0"/>
        <v>0</v>
      </c>
      <c r="O24" s="40">
        <f t="shared" si="0"/>
        <v>0</v>
      </c>
    </row>
    <row r="25" spans="1:15" ht="132" customHeight="1">
      <c r="A25" s="34"/>
      <c r="B25" s="6" t="s">
        <v>75</v>
      </c>
      <c r="C25" s="6" t="s">
        <v>50</v>
      </c>
      <c r="D25" s="25">
        <f>E25+F25</f>
        <v>-99152.4</v>
      </c>
      <c r="E25" s="25">
        <v>-56952.4</v>
      </c>
      <c r="F25" s="25">
        <v>-42200</v>
      </c>
      <c r="G25" s="25">
        <f>H25+I25</f>
        <v>0</v>
      </c>
      <c r="H25" s="25">
        <f>56952.4+E25</f>
        <v>0</v>
      </c>
      <c r="I25" s="25">
        <f>42200+F25</f>
        <v>0</v>
      </c>
      <c r="J25" s="28">
        <f>K25</f>
        <v>0</v>
      </c>
      <c r="K25" s="28">
        <v>0</v>
      </c>
      <c r="L25" s="28">
        <v>0</v>
      </c>
      <c r="M25" s="40">
        <f t="shared" si="2"/>
        <v>0</v>
      </c>
      <c r="N25" s="40">
        <f t="shared" si="0"/>
        <v>0</v>
      </c>
      <c r="O25" s="40">
        <f t="shared" si="0"/>
        <v>0</v>
      </c>
    </row>
    <row r="26" spans="1:15" ht="28.5" customHeight="1">
      <c r="A26" s="88" t="s">
        <v>6</v>
      </c>
      <c r="B26" s="88"/>
      <c r="C26" s="6"/>
      <c r="D26" s="29">
        <f aca="true" t="shared" si="4" ref="D26:L26">SUM(D21:D25)</f>
        <v>-272539.69999999995</v>
      </c>
      <c r="E26" s="29">
        <f t="shared" si="4"/>
        <v>-61857.3</v>
      </c>
      <c r="F26" s="29">
        <f t="shared" si="4"/>
        <v>-210682.4</v>
      </c>
      <c r="G26" s="29">
        <f t="shared" si="4"/>
        <v>12515.6</v>
      </c>
      <c r="H26" s="29">
        <f t="shared" si="4"/>
        <v>0</v>
      </c>
      <c r="I26" s="29">
        <f t="shared" si="4"/>
        <v>12515.6</v>
      </c>
      <c r="J26" s="29">
        <f t="shared" si="4"/>
        <v>12515.6</v>
      </c>
      <c r="K26" s="29">
        <f t="shared" si="4"/>
        <v>0</v>
      </c>
      <c r="L26" s="29">
        <f t="shared" si="4"/>
        <v>12515.6</v>
      </c>
      <c r="M26" s="40">
        <f t="shared" si="2"/>
        <v>0</v>
      </c>
      <c r="N26" s="40">
        <f t="shared" si="0"/>
        <v>0</v>
      </c>
      <c r="O26" s="40">
        <f t="shared" si="0"/>
        <v>0</v>
      </c>
    </row>
    <row r="27" spans="1:15" s="38" customFormat="1" ht="151.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/>
      <c r="G27" s="26">
        <v>10000</v>
      </c>
      <c r="H27" s="26">
        <v>0</v>
      </c>
      <c r="I27" s="26">
        <v>10000</v>
      </c>
      <c r="J27" s="37">
        <v>10000</v>
      </c>
      <c r="K27" s="37">
        <v>0</v>
      </c>
      <c r="L27" s="37">
        <v>10000</v>
      </c>
      <c r="M27" s="40">
        <f t="shared" si="2"/>
        <v>0</v>
      </c>
      <c r="N27" s="40">
        <f t="shared" si="0"/>
        <v>0</v>
      </c>
      <c r="O27" s="40">
        <f t="shared" si="0"/>
        <v>0</v>
      </c>
    </row>
    <row r="28" spans="1:15" s="38" customFormat="1" ht="35.25" customHeight="1">
      <c r="A28" s="88" t="s">
        <v>6</v>
      </c>
      <c r="B28" s="88"/>
      <c r="C28" s="6"/>
      <c r="D28" s="29">
        <f>D27</f>
        <v>0</v>
      </c>
      <c r="E28" s="29">
        <f aca="true" t="shared" si="5" ref="E28:L28">E27</f>
        <v>0</v>
      </c>
      <c r="F28" s="29">
        <f t="shared" si="5"/>
        <v>0</v>
      </c>
      <c r="G28" s="29">
        <f t="shared" si="5"/>
        <v>10000</v>
      </c>
      <c r="H28" s="29">
        <f t="shared" si="5"/>
        <v>0</v>
      </c>
      <c r="I28" s="29">
        <f t="shared" si="5"/>
        <v>10000</v>
      </c>
      <c r="J28" s="29">
        <f t="shared" si="5"/>
        <v>10000</v>
      </c>
      <c r="K28" s="29">
        <f t="shared" si="5"/>
        <v>0</v>
      </c>
      <c r="L28" s="29">
        <f t="shared" si="5"/>
        <v>10000</v>
      </c>
      <c r="M28" s="40">
        <f t="shared" si="2"/>
        <v>0</v>
      </c>
      <c r="N28" s="40">
        <f t="shared" si="0"/>
        <v>0</v>
      </c>
      <c r="O28" s="40">
        <f t="shared" si="0"/>
        <v>0</v>
      </c>
    </row>
    <row r="29" spans="1:15" ht="151.5" customHeight="1">
      <c r="A29" s="84" t="s">
        <v>52</v>
      </c>
      <c r="B29" s="6" t="s">
        <v>9</v>
      </c>
      <c r="C29" s="6" t="s">
        <v>45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  <c r="J29" s="28">
        <v>237.5</v>
      </c>
      <c r="K29" s="28">
        <v>237.5</v>
      </c>
      <c r="L29" s="28"/>
      <c r="M29" s="40">
        <f t="shared" si="2"/>
        <v>0</v>
      </c>
      <c r="N29" s="40">
        <f t="shared" si="0"/>
        <v>0</v>
      </c>
      <c r="O29" s="40">
        <f t="shared" si="0"/>
        <v>0</v>
      </c>
    </row>
    <row r="30" spans="1:15" ht="113.25" customHeight="1">
      <c r="A30" s="89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  <c r="J30" s="28">
        <v>58</v>
      </c>
      <c r="K30" s="28">
        <v>58</v>
      </c>
      <c r="L30" s="28"/>
      <c r="M30" s="40">
        <f t="shared" si="2"/>
        <v>0</v>
      </c>
      <c r="N30" s="40">
        <f aca="true" t="shared" si="6" ref="N30:N54">H30-K30</f>
        <v>0</v>
      </c>
      <c r="O30" s="40">
        <f aca="true" t="shared" si="7" ref="O30:O54">I30-L30</f>
        <v>0</v>
      </c>
    </row>
    <row r="31" spans="1:15" ht="100.5" customHeight="1">
      <c r="A31" s="90"/>
      <c r="B31" s="6" t="s">
        <v>68</v>
      </c>
      <c r="C31" s="6" t="s">
        <v>65</v>
      </c>
      <c r="D31" s="25">
        <f>E31</f>
        <v>229.3</v>
      </c>
      <c r="E31" s="25">
        <v>229.3</v>
      </c>
      <c r="F31" s="25"/>
      <c r="G31" s="25">
        <f>H31</f>
        <v>7944.5</v>
      </c>
      <c r="H31" s="25">
        <f>7715.2+D31</f>
        <v>7944.5</v>
      </c>
      <c r="I31" s="25">
        <v>0</v>
      </c>
      <c r="J31" s="28">
        <f>K31</f>
        <v>8349.6</v>
      </c>
      <c r="K31" s="28">
        <v>8349.6</v>
      </c>
      <c r="L31" s="28"/>
      <c r="M31" s="40">
        <f t="shared" si="2"/>
        <v>-405.10000000000036</v>
      </c>
      <c r="N31" s="40">
        <f t="shared" si="6"/>
        <v>-405.10000000000036</v>
      </c>
      <c r="O31" s="40">
        <f t="shared" si="7"/>
        <v>0</v>
      </c>
    </row>
    <row r="32" spans="1:15" ht="109.5" customHeight="1">
      <c r="A32" s="84" t="s">
        <v>54</v>
      </c>
      <c r="B32" s="6" t="s">
        <v>12</v>
      </c>
      <c r="C32" s="6" t="s">
        <v>8</v>
      </c>
      <c r="D32" s="25">
        <f>E32</f>
        <v>1351</v>
      </c>
      <c r="E32" s="25">
        <v>1351</v>
      </c>
      <c r="F32" s="25"/>
      <c r="G32" s="25">
        <f>H32</f>
        <v>22380.5</v>
      </c>
      <c r="H32" s="28">
        <f>21029.5+D32</f>
        <v>22380.5</v>
      </c>
      <c r="I32" s="25">
        <v>0</v>
      </c>
      <c r="J32" s="28">
        <f>K32</f>
        <v>23040.3</v>
      </c>
      <c r="K32" s="28">
        <v>23040.3</v>
      </c>
      <c r="L32" s="28"/>
      <c r="M32" s="40">
        <f t="shared" si="2"/>
        <v>-659.7999999999993</v>
      </c>
      <c r="N32" s="40">
        <f t="shared" si="6"/>
        <v>-659.7999999999993</v>
      </c>
      <c r="O32" s="40">
        <f t="shared" si="7"/>
        <v>0</v>
      </c>
    </row>
    <row r="33" spans="1:15" ht="98.25" customHeight="1">
      <c r="A33" s="89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  <c r="J33" s="28">
        <f>L33</f>
        <v>1720</v>
      </c>
      <c r="K33" s="28"/>
      <c r="L33" s="28">
        <v>1720</v>
      </c>
      <c r="M33" s="40">
        <f t="shared" si="2"/>
        <v>0</v>
      </c>
      <c r="N33" s="40">
        <f t="shared" si="6"/>
        <v>0</v>
      </c>
      <c r="O33" s="40">
        <f t="shared" si="7"/>
        <v>0</v>
      </c>
    </row>
    <row r="34" spans="1:15" ht="51" customHeight="1">
      <c r="A34" s="89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  <c r="J34" s="28">
        <f>L34</f>
        <v>3340</v>
      </c>
      <c r="K34" s="28">
        <v>0</v>
      </c>
      <c r="L34" s="28">
        <v>3340</v>
      </c>
      <c r="M34" s="40">
        <f t="shared" si="2"/>
        <v>0</v>
      </c>
      <c r="N34" s="40">
        <f t="shared" si="6"/>
        <v>0</v>
      </c>
      <c r="O34" s="40">
        <f t="shared" si="7"/>
        <v>0</v>
      </c>
    </row>
    <row r="35" spans="1:15" ht="53.25" customHeight="1">
      <c r="A35" s="89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  <c r="J35" s="28">
        <f>L35</f>
        <v>26051</v>
      </c>
      <c r="K35" s="28">
        <v>0</v>
      </c>
      <c r="L35" s="28">
        <v>26051</v>
      </c>
      <c r="M35" s="40">
        <f t="shared" si="2"/>
        <v>0</v>
      </c>
      <c r="N35" s="40">
        <f t="shared" si="6"/>
        <v>0</v>
      </c>
      <c r="O35" s="40">
        <f t="shared" si="7"/>
        <v>0</v>
      </c>
    </row>
    <row r="36" spans="1:15" ht="83.25" customHeight="1">
      <c r="A36" s="89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  <c r="J36" s="28">
        <f>L36</f>
        <v>5899</v>
      </c>
      <c r="K36" s="28">
        <v>0</v>
      </c>
      <c r="L36" s="28">
        <v>5899</v>
      </c>
      <c r="M36" s="40">
        <f t="shared" si="2"/>
        <v>0</v>
      </c>
      <c r="N36" s="40">
        <f t="shared" si="6"/>
        <v>0</v>
      </c>
      <c r="O36" s="40">
        <f t="shared" si="7"/>
        <v>0</v>
      </c>
    </row>
    <row r="37" spans="1:15" ht="48" customHeight="1">
      <c r="A37" s="90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  <c r="J37" s="28">
        <f>L37</f>
        <v>99917</v>
      </c>
      <c r="K37" s="28">
        <v>0</v>
      </c>
      <c r="L37" s="28">
        <v>99917</v>
      </c>
      <c r="M37" s="40">
        <f t="shared" si="2"/>
        <v>0</v>
      </c>
      <c r="N37" s="40">
        <f t="shared" si="6"/>
        <v>0</v>
      </c>
      <c r="O37" s="40">
        <f t="shared" si="7"/>
        <v>0</v>
      </c>
    </row>
    <row r="38" spans="1:15" ht="288" customHeight="1">
      <c r="A38" s="84" t="s">
        <v>56</v>
      </c>
      <c r="B38" s="6" t="s">
        <v>30</v>
      </c>
      <c r="C38" s="6" t="s">
        <v>93</v>
      </c>
      <c r="D38" s="25">
        <f>E38</f>
        <v>54812.5</v>
      </c>
      <c r="E38" s="25">
        <v>54812.5</v>
      </c>
      <c r="F38" s="25"/>
      <c r="G38" s="25">
        <f>H38</f>
        <v>285449.3</v>
      </c>
      <c r="H38" s="28">
        <f>230636.8+E38</f>
        <v>285449.3</v>
      </c>
      <c r="I38" s="25">
        <v>0</v>
      </c>
      <c r="J38" s="28">
        <f>K38</f>
        <v>287906.6</v>
      </c>
      <c r="K38" s="28">
        <v>287906.6</v>
      </c>
      <c r="L38" s="28"/>
      <c r="M38" s="40">
        <f t="shared" si="2"/>
        <v>-2457.2999999999884</v>
      </c>
      <c r="N38" s="40">
        <f t="shared" si="6"/>
        <v>-2457.2999999999884</v>
      </c>
      <c r="O38" s="40">
        <f t="shared" si="7"/>
        <v>0</v>
      </c>
    </row>
    <row r="39" spans="1:15" ht="60" customHeight="1">
      <c r="A39" s="90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  <c r="J39" s="28">
        <f>L39</f>
        <v>47183</v>
      </c>
      <c r="K39" s="28">
        <v>0</v>
      </c>
      <c r="L39" s="28">
        <v>47183</v>
      </c>
      <c r="M39" s="40">
        <f t="shared" si="2"/>
        <v>0</v>
      </c>
      <c r="N39" s="40">
        <f t="shared" si="6"/>
        <v>0</v>
      </c>
      <c r="O39" s="40">
        <f t="shared" si="7"/>
        <v>0</v>
      </c>
    </row>
    <row r="40" spans="1:15" ht="50.25" customHeight="1">
      <c r="A40" s="84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  <c r="J40" s="28">
        <f>L40</f>
        <v>22781</v>
      </c>
      <c r="K40" s="28">
        <v>0</v>
      </c>
      <c r="L40" s="28">
        <v>22781</v>
      </c>
      <c r="M40" s="40">
        <f t="shared" si="2"/>
        <v>0</v>
      </c>
      <c r="N40" s="40">
        <f t="shared" si="6"/>
        <v>0</v>
      </c>
      <c r="O40" s="40">
        <f t="shared" si="7"/>
        <v>0</v>
      </c>
    </row>
    <row r="41" spans="1:15" ht="80.25" customHeight="1">
      <c r="A41" s="85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  <c r="J41" s="28">
        <f>L41</f>
        <v>77547</v>
      </c>
      <c r="K41" s="28">
        <v>0</v>
      </c>
      <c r="L41" s="28">
        <v>77547</v>
      </c>
      <c r="M41" s="40">
        <f t="shared" si="2"/>
        <v>0</v>
      </c>
      <c r="N41" s="40">
        <f t="shared" si="6"/>
        <v>0</v>
      </c>
      <c r="O41" s="40">
        <f t="shared" si="7"/>
        <v>0</v>
      </c>
    </row>
    <row r="42" spans="1:15" ht="115.5" customHeight="1">
      <c r="A42" s="85"/>
      <c r="B42" s="6" t="s">
        <v>59</v>
      </c>
      <c r="C42" s="6" t="s">
        <v>31</v>
      </c>
      <c r="D42" s="25">
        <f>E42</f>
        <v>-302.9</v>
      </c>
      <c r="E42" s="25">
        <v>-302.9</v>
      </c>
      <c r="F42" s="25"/>
      <c r="G42" s="25">
        <f>H42</f>
        <v>10180.9</v>
      </c>
      <c r="H42" s="28">
        <f>10483.8+E42</f>
        <v>10180.9</v>
      </c>
      <c r="I42" s="25">
        <v>0</v>
      </c>
      <c r="J42" s="28">
        <f>K42</f>
        <v>10173.2</v>
      </c>
      <c r="K42" s="28">
        <v>10173.2</v>
      </c>
      <c r="L42" s="28"/>
      <c r="M42" s="40">
        <f t="shared" si="2"/>
        <v>7.699999999998909</v>
      </c>
      <c r="N42" s="40">
        <f t="shared" si="6"/>
        <v>7.699999999998909</v>
      </c>
      <c r="O42" s="40">
        <f t="shared" si="7"/>
        <v>0</v>
      </c>
    </row>
    <row r="43" spans="1:15" ht="49.5" customHeight="1">
      <c r="A43" s="85"/>
      <c r="B43" s="6" t="s">
        <v>24</v>
      </c>
      <c r="C43" s="6" t="s">
        <v>25</v>
      </c>
      <c r="D43" s="25">
        <f>F43</f>
        <v>-7010.2</v>
      </c>
      <c r="E43" s="25"/>
      <c r="F43" s="25">
        <v>-7010.2</v>
      </c>
      <c r="G43" s="25">
        <f>I43</f>
        <v>94708</v>
      </c>
      <c r="H43" s="25">
        <v>0</v>
      </c>
      <c r="I43" s="25">
        <f>101718.2+F43</f>
        <v>94708</v>
      </c>
      <c r="J43" s="28">
        <f>L43</f>
        <v>94708</v>
      </c>
      <c r="K43" s="28">
        <v>0</v>
      </c>
      <c r="L43" s="28">
        <v>94708</v>
      </c>
      <c r="M43" s="40">
        <f t="shared" si="2"/>
        <v>0</v>
      </c>
      <c r="N43" s="40">
        <f t="shared" si="6"/>
        <v>0</v>
      </c>
      <c r="O43" s="40">
        <f t="shared" si="7"/>
        <v>0</v>
      </c>
    </row>
    <row r="44" spans="1:15" ht="56.25" customHeight="1">
      <c r="A44" s="85"/>
      <c r="B44" s="6" t="s">
        <v>94</v>
      </c>
      <c r="C44" s="6" t="s">
        <v>70</v>
      </c>
      <c r="D44" s="25">
        <f>F44</f>
        <v>15000</v>
      </c>
      <c r="E44" s="25"/>
      <c r="F44" s="25">
        <v>15000</v>
      </c>
      <c r="G44" s="25">
        <f>I44</f>
        <v>15000</v>
      </c>
      <c r="H44" s="25"/>
      <c r="I44" s="25">
        <f>D44</f>
        <v>15000</v>
      </c>
      <c r="J44" s="28">
        <f>L44</f>
        <v>15000</v>
      </c>
      <c r="K44" s="28"/>
      <c r="L44" s="28">
        <v>15000</v>
      </c>
      <c r="M44" s="40">
        <f t="shared" si="2"/>
        <v>0</v>
      </c>
      <c r="N44" s="40">
        <f t="shared" si="6"/>
        <v>0</v>
      </c>
      <c r="O44" s="40">
        <f t="shared" si="7"/>
        <v>0</v>
      </c>
    </row>
    <row r="45" spans="1:15" s="38" customFormat="1" ht="92.25" customHeight="1">
      <c r="A45" s="85"/>
      <c r="B45" s="7" t="s">
        <v>72</v>
      </c>
      <c r="C45" s="39" t="s">
        <v>40</v>
      </c>
      <c r="D45" s="25">
        <f>F45</f>
        <v>159312.2</v>
      </c>
      <c r="E45" s="25"/>
      <c r="F45" s="25">
        <f>160302.2-990</f>
        <v>159312.2</v>
      </c>
      <c r="G45" s="25">
        <f>I45</f>
        <v>159312.2</v>
      </c>
      <c r="H45" s="25">
        <v>0</v>
      </c>
      <c r="I45" s="25">
        <f>D45</f>
        <v>159312.2</v>
      </c>
      <c r="J45" s="25">
        <f>L45</f>
        <v>159312.2</v>
      </c>
      <c r="K45" s="25">
        <v>0</v>
      </c>
      <c r="L45" s="25">
        <f>G45</f>
        <v>159312.2</v>
      </c>
      <c r="M45" s="40">
        <f t="shared" si="2"/>
        <v>0</v>
      </c>
      <c r="N45" s="40">
        <f t="shared" si="6"/>
        <v>0</v>
      </c>
      <c r="O45" s="40">
        <f t="shared" si="7"/>
        <v>0</v>
      </c>
    </row>
    <row r="46" spans="1:15" ht="60.75" customHeight="1">
      <c r="A46" s="85"/>
      <c r="B46" s="7" t="s">
        <v>7</v>
      </c>
      <c r="C46" s="6" t="s">
        <v>8</v>
      </c>
      <c r="D46" s="25">
        <f>E46</f>
        <v>8590</v>
      </c>
      <c r="E46" s="25">
        <v>8590</v>
      </c>
      <c r="F46" s="25"/>
      <c r="G46" s="25">
        <f>H46</f>
        <v>8590</v>
      </c>
      <c r="H46" s="25">
        <f>D46</f>
        <v>8590</v>
      </c>
      <c r="I46" s="25">
        <v>0</v>
      </c>
      <c r="J46" s="28">
        <f>K46</f>
        <v>9082.6</v>
      </c>
      <c r="K46" s="28">
        <v>9082.6</v>
      </c>
      <c r="L46" s="28"/>
      <c r="M46" s="40">
        <f t="shared" si="2"/>
        <v>-492.60000000000036</v>
      </c>
      <c r="N46" s="40">
        <f t="shared" si="6"/>
        <v>-492.60000000000036</v>
      </c>
      <c r="O46" s="40">
        <f t="shared" si="7"/>
        <v>0</v>
      </c>
    </row>
    <row r="47" spans="1:15" ht="121.5" customHeight="1">
      <c r="A47" s="85"/>
      <c r="B47" s="7" t="s">
        <v>76</v>
      </c>
      <c r="C47" s="6" t="s">
        <v>8</v>
      </c>
      <c r="D47" s="25">
        <f>E47</f>
        <v>264178</v>
      </c>
      <c r="E47" s="25">
        <v>264178</v>
      </c>
      <c r="F47" s="25"/>
      <c r="G47" s="25">
        <f>H47</f>
        <v>264178</v>
      </c>
      <c r="H47" s="25">
        <f>D47</f>
        <v>264178</v>
      </c>
      <c r="I47" s="25"/>
      <c r="J47" s="28">
        <f>K47</f>
        <v>276070.5</v>
      </c>
      <c r="K47" s="28">
        <v>276070.5</v>
      </c>
      <c r="L47" s="28"/>
      <c r="M47" s="40">
        <f t="shared" si="2"/>
        <v>-11892.5</v>
      </c>
      <c r="N47" s="40">
        <f t="shared" si="6"/>
        <v>-11892.5</v>
      </c>
      <c r="O47" s="40">
        <f t="shared" si="7"/>
        <v>0</v>
      </c>
    </row>
    <row r="48" spans="1:15" ht="114.75" customHeight="1">
      <c r="A48" s="85"/>
      <c r="B48" s="7" t="s">
        <v>77</v>
      </c>
      <c r="C48" s="6" t="s">
        <v>8</v>
      </c>
      <c r="D48" s="25">
        <f>E48</f>
        <v>32325.9</v>
      </c>
      <c r="E48" s="25">
        <v>32325.9</v>
      </c>
      <c r="F48" s="25"/>
      <c r="G48" s="25">
        <f>H48</f>
        <v>32325.9</v>
      </c>
      <c r="H48" s="25">
        <f>D48</f>
        <v>32325.9</v>
      </c>
      <c r="I48" s="25"/>
      <c r="J48" s="28">
        <f>K48</f>
        <v>33781.1</v>
      </c>
      <c r="K48" s="28">
        <v>33781.1</v>
      </c>
      <c r="L48" s="28"/>
      <c r="M48" s="40">
        <f t="shared" si="2"/>
        <v>-1455.199999999997</v>
      </c>
      <c r="N48" s="40">
        <f t="shared" si="6"/>
        <v>-1455.199999999997</v>
      </c>
      <c r="O48" s="40">
        <f t="shared" si="7"/>
        <v>0</v>
      </c>
    </row>
    <row r="49" spans="1:15" ht="138.75" customHeight="1">
      <c r="A49" s="85"/>
      <c r="B49" s="7" t="s">
        <v>73</v>
      </c>
      <c r="C49" s="6" t="s">
        <v>8</v>
      </c>
      <c r="D49" s="25">
        <f>E49</f>
        <v>1.5</v>
      </c>
      <c r="E49" s="25">
        <v>1.5</v>
      </c>
      <c r="F49" s="25"/>
      <c r="G49" s="25">
        <f>H49</f>
        <v>1.5</v>
      </c>
      <c r="H49" s="25">
        <f>D49</f>
        <v>1.5</v>
      </c>
      <c r="I49" s="25"/>
      <c r="J49" s="28">
        <f>K49</f>
        <v>1.6</v>
      </c>
      <c r="K49" s="28">
        <v>1.6</v>
      </c>
      <c r="L49" s="28"/>
      <c r="M49" s="40">
        <f t="shared" si="2"/>
        <v>-0.10000000000000009</v>
      </c>
      <c r="N49" s="40">
        <f t="shared" si="6"/>
        <v>-0.10000000000000009</v>
      </c>
      <c r="O49" s="40">
        <f t="shared" si="7"/>
        <v>0</v>
      </c>
    </row>
    <row r="50" spans="1:15" ht="111" customHeight="1">
      <c r="A50" s="85"/>
      <c r="B50" s="7" t="s">
        <v>74</v>
      </c>
      <c r="C50" s="6" t="s">
        <v>8</v>
      </c>
      <c r="D50" s="25">
        <f>E50</f>
        <v>7</v>
      </c>
      <c r="E50" s="25">
        <v>7</v>
      </c>
      <c r="F50" s="25"/>
      <c r="G50" s="25">
        <f>H50</f>
        <v>7</v>
      </c>
      <c r="H50" s="25">
        <f>D50</f>
        <v>7</v>
      </c>
      <c r="I50" s="25"/>
      <c r="J50" s="28">
        <f>K50</f>
        <v>7.3</v>
      </c>
      <c r="K50" s="28">
        <v>7.3</v>
      </c>
      <c r="L50" s="28"/>
      <c r="M50" s="40">
        <f t="shared" si="2"/>
        <v>-0.2999999999999998</v>
      </c>
      <c r="N50" s="40">
        <f t="shared" si="6"/>
        <v>-0.2999999999999998</v>
      </c>
      <c r="O50" s="40">
        <f t="shared" si="7"/>
        <v>0</v>
      </c>
    </row>
    <row r="51" spans="1:15" ht="37.5" customHeight="1">
      <c r="A51" s="88" t="s">
        <v>6</v>
      </c>
      <c r="B51" s="88"/>
      <c r="C51" s="8"/>
      <c r="D51" s="27">
        <f>SUM(D29:D50)</f>
        <v>523110.60000000003</v>
      </c>
      <c r="E51" s="27">
        <f>SUM(E29:E50)</f>
        <v>361192.30000000005</v>
      </c>
      <c r="F51" s="27">
        <f aca="true" t="shared" si="8" ref="F51:L51">SUM(F29:F50)</f>
        <v>161918.30000000002</v>
      </c>
      <c r="G51" s="27">
        <f t="shared" si="8"/>
        <v>1184811.3</v>
      </c>
      <c r="H51" s="27">
        <f t="shared" si="8"/>
        <v>631353.1</v>
      </c>
      <c r="I51" s="27">
        <f t="shared" si="8"/>
        <v>553458.2</v>
      </c>
      <c r="J51" s="27">
        <f t="shared" si="8"/>
        <v>1202166.5000000002</v>
      </c>
      <c r="K51" s="27">
        <f t="shared" si="8"/>
        <v>648708.3</v>
      </c>
      <c r="L51" s="27">
        <f t="shared" si="8"/>
        <v>553458.2</v>
      </c>
      <c r="M51" s="40">
        <f t="shared" si="2"/>
        <v>-17355.200000000186</v>
      </c>
      <c r="N51" s="40">
        <f t="shared" si="6"/>
        <v>-17355.20000000007</v>
      </c>
      <c r="O51" s="40">
        <f t="shared" si="7"/>
        <v>0</v>
      </c>
    </row>
    <row r="52" spans="1:15" ht="58.5" customHeight="1">
      <c r="A52" s="23" t="s">
        <v>37</v>
      </c>
      <c r="B52" s="24" t="s">
        <v>13</v>
      </c>
      <c r="C52" s="24" t="s">
        <v>14</v>
      </c>
      <c r="D52" s="30">
        <f>E52</f>
        <v>-9366.4</v>
      </c>
      <c r="E52" s="30">
        <v>-9366.4</v>
      </c>
      <c r="F52" s="30"/>
      <c r="G52" s="31">
        <f>H52</f>
        <v>83995.1</v>
      </c>
      <c r="H52" s="32">
        <f>93361.5+E52</f>
        <v>83995.1</v>
      </c>
      <c r="I52" s="31"/>
      <c r="J52" s="32">
        <f>K52</f>
        <v>85788.1</v>
      </c>
      <c r="K52" s="32">
        <v>85788.1</v>
      </c>
      <c r="L52" s="32"/>
      <c r="M52" s="40">
        <f t="shared" si="2"/>
        <v>-1793</v>
      </c>
      <c r="N52" s="40">
        <f t="shared" si="6"/>
        <v>-1793</v>
      </c>
      <c r="O52" s="40">
        <f t="shared" si="7"/>
        <v>0</v>
      </c>
    </row>
    <row r="53" spans="1:15" ht="24.75" customHeight="1">
      <c r="A53" s="88" t="s">
        <v>43</v>
      </c>
      <c r="B53" s="88"/>
      <c r="C53" s="6"/>
      <c r="D53" s="27">
        <f>D52</f>
        <v>-9366.4</v>
      </c>
      <c r="E53" s="27">
        <f aca="true" t="shared" si="9" ref="E53:L53">E52</f>
        <v>-9366.4</v>
      </c>
      <c r="F53" s="27">
        <f t="shared" si="9"/>
        <v>0</v>
      </c>
      <c r="G53" s="27">
        <f t="shared" si="9"/>
        <v>83995.1</v>
      </c>
      <c r="H53" s="27">
        <f t="shared" si="9"/>
        <v>83995.1</v>
      </c>
      <c r="I53" s="27">
        <f t="shared" si="9"/>
        <v>0</v>
      </c>
      <c r="J53" s="27">
        <f t="shared" si="9"/>
        <v>85788.1</v>
      </c>
      <c r="K53" s="27">
        <f t="shared" si="9"/>
        <v>85788.1</v>
      </c>
      <c r="L53" s="27">
        <f t="shared" si="9"/>
        <v>0</v>
      </c>
      <c r="M53" s="40">
        <f t="shared" si="2"/>
        <v>-1793</v>
      </c>
      <c r="N53" s="40">
        <f t="shared" si="6"/>
        <v>-1793</v>
      </c>
      <c r="O53" s="40">
        <f t="shared" si="7"/>
        <v>0</v>
      </c>
    </row>
    <row r="54" spans="1:15" ht="28.5" customHeight="1">
      <c r="A54" s="9" t="s">
        <v>2</v>
      </c>
      <c r="B54" s="10"/>
      <c r="C54" s="11"/>
      <c r="D54" s="29">
        <f aca="true" t="shared" si="10" ref="D54:L54">D15+D20+D26+D51+D53+D28</f>
        <v>241146.4000000001</v>
      </c>
      <c r="E54" s="29">
        <f t="shared" si="10"/>
        <v>289968.60000000003</v>
      </c>
      <c r="F54" s="29">
        <f t="shared" si="10"/>
        <v>-48822.19999999998</v>
      </c>
      <c r="G54" s="29">
        <f t="shared" si="10"/>
        <v>1292399.0000000002</v>
      </c>
      <c r="H54" s="29">
        <f t="shared" si="10"/>
        <v>715348.2</v>
      </c>
      <c r="I54" s="29">
        <f t="shared" si="10"/>
        <v>577050.7999999999</v>
      </c>
      <c r="J54" s="29">
        <f t="shared" si="10"/>
        <v>1311547.2000000004</v>
      </c>
      <c r="K54" s="29">
        <f t="shared" si="10"/>
        <v>734496.4</v>
      </c>
      <c r="L54" s="29">
        <f t="shared" si="10"/>
        <v>577050.7999999999</v>
      </c>
      <c r="M54" s="40">
        <f t="shared" si="2"/>
        <v>-19148.200000000186</v>
      </c>
      <c r="N54" s="40">
        <f t="shared" si="6"/>
        <v>-19148.20000000007</v>
      </c>
      <c r="O54" s="40">
        <f t="shared" si="7"/>
        <v>0</v>
      </c>
    </row>
    <row r="58" spans="4:12" ht="15">
      <c r="D58" s="36"/>
      <c r="E58" s="36"/>
      <c r="F58" s="36"/>
      <c r="G58" s="36"/>
      <c r="H58" s="36"/>
      <c r="I58" s="36"/>
      <c r="J58" s="36"/>
      <c r="K58" s="36"/>
      <c r="L58" s="36"/>
    </row>
  </sheetData>
  <sheetProtection/>
  <mergeCells count="32">
    <mergeCell ref="A32:A37"/>
    <mergeCell ref="A38:A39"/>
    <mergeCell ref="A51:B51"/>
    <mergeCell ref="A53:B53"/>
    <mergeCell ref="A40:A50"/>
    <mergeCell ref="A15:B15"/>
    <mergeCell ref="A16:A19"/>
    <mergeCell ref="A20:B20"/>
    <mergeCell ref="A21:A24"/>
    <mergeCell ref="A26:B26"/>
    <mergeCell ref="J11:L11"/>
    <mergeCell ref="D12:D13"/>
    <mergeCell ref="E12:F12"/>
    <mergeCell ref="G12:G13"/>
    <mergeCell ref="H12:I12"/>
    <mergeCell ref="J12:J13"/>
    <mergeCell ref="K12:L12"/>
    <mergeCell ref="A11:A13"/>
    <mergeCell ref="B11:B13"/>
    <mergeCell ref="C11:C13"/>
    <mergeCell ref="D11:F11"/>
    <mergeCell ref="G11:I11"/>
    <mergeCell ref="A29:A31"/>
    <mergeCell ref="A28:B28"/>
    <mergeCell ref="K10:L10"/>
    <mergeCell ref="I1:L1"/>
    <mergeCell ref="I2:L2"/>
    <mergeCell ref="J3:L3"/>
    <mergeCell ref="I4:L4"/>
    <mergeCell ref="I5:L5"/>
    <mergeCell ref="A9:L9"/>
    <mergeCell ref="H10:I10"/>
  </mergeCells>
  <printOptions/>
  <pageMargins left="1.0236220472440944" right="0.5905511811023623" top="0.984251968503937" bottom="0.7874015748031497" header="0.3937007874015748" footer="0"/>
  <pageSetup firstPageNumber="62" useFirstPageNumber="1" fitToHeight="3" horizontalDpi="600" verticalDpi="600" orientation="landscape" paperSize="9" scale="47" r:id="rId1"/>
  <headerFooter>
    <oddHeader>&amp;C&amp;"Times New Roman,обычный"&amp;18&amp;P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80" zoomScaleNormal="80" zoomScaleSheetLayoutView="70" zoomScalePageLayoutView="0" workbookViewId="0" topLeftCell="A15">
      <selection activeCell="B18" sqref="B18"/>
    </sheetView>
  </sheetViews>
  <sheetFormatPr defaultColWidth="9.140625" defaultRowHeight="15"/>
  <cols>
    <col min="1" max="1" width="55.00390625" style="65" customWidth="1"/>
    <col min="2" max="2" width="89.7109375" style="69" customWidth="1"/>
    <col min="3" max="3" width="17.8515625" style="69" hidden="1" customWidth="1"/>
    <col min="4" max="4" width="18.28125" style="69" customWidth="1"/>
    <col min="5" max="5" width="21.8515625" style="44" customWidth="1"/>
    <col min="6" max="6" width="22.28125" style="44" customWidth="1"/>
    <col min="7" max="10" width="8.8515625" style="44" customWidth="1"/>
    <col min="11" max="16384" width="9.140625" style="43" customWidth="1"/>
  </cols>
  <sheetData>
    <row r="1" spans="1:10" s="52" customFormat="1" ht="19.5" customHeight="1">
      <c r="A1" s="59"/>
      <c r="B1" s="119" t="s">
        <v>141</v>
      </c>
      <c r="C1" s="119"/>
      <c r="D1" s="119"/>
      <c r="E1" s="119"/>
      <c r="F1" s="119"/>
      <c r="G1" s="51"/>
      <c r="H1" s="51"/>
      <c r="I1" s="51"/>
      <c r="J1" s="51"/>
    </row>
    <row r="2" spans="1:10" s="52" customFormat="1" ht="19.5" customHeight="1">
      <c r="A2" s="60"/>
      <c r="B2" s="119" t="s">
        <v>97</v>
      </c>
      <c r="C2" s="119"/>
      <c r="D2" s="119"/>
      <c r="E2" s="119"/>
      <c r="F2" s="119"/>
      <c r="G2" s="51"/>
      <c r="H2" s="51"/>
      <c r="I2" s="51"/>
      <c r="J2" s="51"/>
    </row>
    <row r="3" spans="1:10" s="52" customFormat="1" ht="19.5" customHeight="1">
      <c r="A3" s="61"/>
      <c r="B3" s="120" t="s">
        <v>111</v>
      </c>
      <c r="C3" s="120"/>
      <c r="D3" s="120"/>
      <c r="E3" s="120"/>
      <c r="F3" s="120"/>
      <c r="G3" s="51"/>
      <c r="H3" s="51"/>
      <c r="I3" s="51"/>
      <c r="J3" s="51"/>
    </row>
    <row r="4" spans="1:10" s="52" customFormat="1" ht="19.5" customHeight="1">
      <c r="A4" s="61"/>
      <c r="B4" s="120" t="s">
        <v>134</v>
      </c>
      <c r="C4" s="120"/>
      <c r="D4" s="120"/>
      <c r="E4" s="120"/>
      <c r="F4" s="120"/>
      <c r="G4" s="51"/>
      <c r="H4" s="51"/>
      <c r="I4" s="51"/>
      <c r="J4" s="51"/>
    </row>
    <row r="5" spans="1:10" s="52" customFormat="1" ht="19.5" customHeight="1">
      <c r="A5" s="62"/>
      <c r="B5" s="121" t="s">
        <v>135</v>
      </c>
      <c r="C5" s="121"/>
      <c r="D5" s="121"/>
      <c r="E5" s="121"/>
      <c r="F5" s="121"/>
      <c r="G5" s="51"/>
      <c r="H5" s="51"/>
      <c r="I5" s="51"/>
      <c r="J5" s="51"/>
    </row>
    <row r="6" spans="1:6" ht="21">
      <c r="A6" s="63"/>
      <c r="B6" s="66"/>
      <c r="C6" s="66"/>
      <c r="D6" s="66"/>
      <c r="E6" s="42"/>
      <c r="F6" s="42"/>
    </row>
    <row r="7" spans="1:6" ht="85.5" customHeight="1">
      <c r="A7" s="118" t="s">
        <v>130</v>
      </c>
      <c r="B7" s="118"/>
      <c r="C7" s="118"/>
      <c r="D7" s="118"/>
      <c r="E7" s="118"/>
      <c r="F7" s="118"/>
    </row>
    <row r="8" spans="1:6" ht="32.25" customHeight="1">
      <c r="A8" s="63"/>
      <c r="B8" s="66"/>
      <c r="C8" s="66"/>
      <c r="D8" s="66"/>
      <c r="E8" s="41"/>
      <c r="F8" s="58" t="s">
        <v>51</v>
      </c>
    </row>
    <row r="9" spans="1:6" ht="19.5" customHeight="1">
      <c r="A9" s="116" t="s">
        <v>107</v>
      </c>
      <c r="B9" s="117" t="s">
        <v>98</v>
      </c>
      <c r="C9" s="115" t="s">
        <v>133</v>
      </c>
      <c r="D9" s="112" t="s">
        <v>115</v>
      </c>
      <c r="E9" s="115" t="s">
        <v>131</v>
      </c>
      <c r="F9" s="115" t="s">
        <v>132</v>
      </c>
    </row>
    <row r="10" spans="1:6" ht="19.5" customHeight="1">
      <c r="A10" s="116"/>
      <c r="B10" s="117"/>
      <c r="C10" s="113"/>
      <c r="D10" s="113"/>
      <c r="E10" s="113"/>
      <c r="F10" s="113"/>
    </row>
    <row r="11" spans="1:6" ht="28.5" customHeight="1">
      <c r="A11" s="116"/>
      <c r="B11" s="117"/>
      <c r="C11" s="114"/>
      <c r="D11" s="114"/>
      <c r="E11" s="114"/>
      <c r="F11" s="114"/>
    </row>
    <row r="12" spans="1:6" ht="143.25" customHeight="1">
      <c r="A12" s="45" t="s">
        <v>109</v>
      </c>
      <c r="B12" s="81" t="s">
        <v>117</v>
      </c>
      <c r="C12" s="71">
        <v>109267.7</v>
      </c>
      <c r="D12" s="80">
        <v>-10976.8</v>
      </c>
      <c r="E12" s="71">
        <f>+C12+D12</f>
        <v>98290.9</v>
      </c>
      <c r="F12" s="71">
        <v>98290.9</v>
      </c>
    </row>
    <row r="13" spans="1:6" ht="111" customHeight="1">
      <c r="A13" s="75" t="s">
        <v>108</v>
      </c>
      <c r="B13" s="73" t="s">
        <v>118</v>
      </c>
      <c r="C13" s="72">
        <v>107637.5</v>
      </c>
      <c r="D13" s="76">
        <v>-8095.1</v>
      </c>
      <c r="E13" s="71">
        <f aca="true" t="shared" si="0" ref="E13:E29">+C13+D13</f>
        <v>99542.4</v>
      </c>
      <c r="F13" s="72">
        <v>99542.4</v>
      </c>
    </row>
    <row r="14" spans="1:6" ht="135" customHeight="1">
      <c r="A14" s="46" t="s">
        <v>113</v>
      </c>
      <c r="B14" s="74" t="s">
        <v>136</v>
      </c>
      <c r="C14" s="71">
        <v>264</v>
      </c>
      <c r="D14" s="77">
        <v>-132</v>
      </c>
      <c r="E14" s="71">
        <f t="shared" si="0"/>
        <v>132</v>
      </c>
      <c r="F14" s="71">
        <v>132</v>
      </c>
    </row>
    <row r="15" spans="1:6" ht="132" customHeight="1">
      <c r="A15" s="46" t="s">
        <v>99</v>
      </c>
      <c r="B15" s="56" t="s">
        <v>119</v>
      </c>
      <c r="C15" s="71">
        <v>1420</v>
      </c>
      <c r="D15" s="78"/>
      <c r="E15" s="71">
        <f t="shared" si="0"/>
        <v>1420</v>
      </c>
      <c r="F15" s="71">
        <v>1420</v>
      </c>
    </row>
    <row r="16" spans="1:6" ht="230.25" customHeight="1">
      <c r="A16" s="46" t="s">
        <v>105</v>
      </c>
      <c r="B16" s="74" t="s">
        <v>120</v>
      </c>
      <c r="C16" s="71">
        <v>160572.9</v>
      </c>
      <c r="D16" s="76">
        <v>5162.1</v>
      </c>
      <c r="E16" s="71">
        <f t="shared" si="0"/>
        <v>165735</v>
      </c>
      <c r="F16" s="71">
        <v>165735</v>
      </c>
    </row>
    <row r="17" spans="1:6" ht="69.75" customHeight="1">
      <c r="A17" s="46" t="s">
        <v>96</v>
      </c>
      <c r="B17" s="56" t="s">
        <v>121</v>
      </c>
      <c r="C17" s="71">
        <v>7290.8</v>
      </c>
      <c r="D17" s="76">
        <v>-4200.9</v>
      </c>
      <c r="E17" s="71">
        <f t="shared" si="0"/>
        <v>3089.9000000000005</v>
      </c>
      <c r="F17" s="71">
        <v>3345.5</v>
      </c>
    </row>
    <row r="18" spans="1:6" ht="69" customHeight="1">
      <c r="A18" s="70" t="s">
        <v>101</v>
      </c>
      <c r="B18" s="73" t="s">
        <v>142</v>
      </c>
      <c r="C18" s="72">
        <v>24150</v>
      </c>
      <c r="D18" s="77"/>
      <c r="E18" s="71">
        <f t="shared" si="0"/>
        <v>24150</v>
      </c>
      <c r="F18" s="72">
        <v>24150</v>
      </c>
    </row>
    <row r="19" spans="1:6" ht="171.75" customHeight="1">
      <c r="A19" s="70" t="s">
        <v>102</v>
      </c>
      <c r="B19" s="56" t="s">
        <v>122</v>
      </c>
      <c r="C19" s="72">
        <v>55731.9</v>
      </c>
      <c r="D19" s="76">
        <v>-6960.5</v>
      </c>
      <c r="E19" s="71">
        <f t="shared" si="0"/>
        <v>48771.4</v>
      </c>
      <c r="F19" s="72">
        <v>48771.4</v>
      </c>
    </row>
    <row r="20" spans="1:10" s="49" customFormat="1" ht="105.75" customHeight="1">
      <c r="A20" s="48" t="s">
        <v>103</v>
      </c>
      <c r="B20" s="47" t="s">
        <v>139</v>
      </c>
      <c r="C20" s="72">
        <v>59505.9</v>
      </c>
      <c r="D20" s="76">
        <v>-8825.5</v>
      </c>
      <c r="E20" s="71">
        <f t="shared" si="0"/>
        <v>50680.4</v>
      </c>
      <c r="F20" s="72">
        <v>58700</v>
      </c>
      <c r="G20" s="44"/>
      <c r="H20" s="44"/>
      <c r="I20" s="44"/>
      <c r="J20" s="44"/>
    </row>
    <row r="21" spans="1:6" ht="207.75" customHeight="1">
      <c r="A21" s="48" t="s">
        <v>110</v>
      </c>
      <c r="B21" s="56" t="s">
        <v>123</v>
      </c>
      <c r="C21" s="72">
        <v>8286.9</v>
      </c>
      <c r="D21" s="76">
        <v>-1442.8</v>
      </c>
      <c r="E21" s="71">
        <f t="shared" si="0"/>
        <v>6844.099999999999</v>
      </c>
      <c r="F21" s="72">
        <v>7107.1</v>
      </c>
    </row>
    <row r="22" spans="1:6" ht="45.75" customHeight="1">
      <c r="A22" s="48" t="s">
        <v>104</v>
      </c>
      <c r="B22" s="56" t="s">
        <v>124</v>
      </c>
      <c r="C22" s="72">
        <v>98039.3</v>
      </c>
      <c r="D22" s="76">
        <v>-1384.2</v>
      </c>
      <c r="E22" s="71">
        <f t="shared" si="0"/>
        <v>96655.1</v>
      </c>
      <c r="F22" s="72">
        <v>96655.1</v>
      </c>
    </row>
    <row r="23" spans="1:6" ht="51.75" customHeight="1">
      <c r="A23" s="48" t="s">
        <v>114</v>
      </c>
      <c r="B23" s="56" t="s">
        <v>125</v>
      </c>
      <c r="C23" s="71">
        <v>65089.9</v>
      </c>
      <c r="D23" s="77">
        <v>8847.6</v>
      </c>
      <c r="E23" s="71">
        <f t="shared" si="0"/>
        <v>73937.5</v>
      </c>
      <c r="F23" s="71">
        <v>73937.5</v>
      </c>
    </row>
    <row r="24" spans="1:6" ht="66" customHeight="1">
      <c r="A24" s="48" t="s">
        <v>95</v>
      </c>
      <c r="B24" s="73" t="s">
        <v>126</v>
      </c>
      <c r="C24" s="71">
        <v>16000</v>
      </c>
      <c r="D24" s="77"/>
      <c r="E24" s="71">
        <f t="shared" si="0"/>
        <v>16000</v>
      </c>
      <c r="F24" s="71">
        <v>16000</v>
      </c>
    </row>
    <row r="25" spans="1:6" ht="45" customHeight="1">
      <c r="A25" s="57" t="s">
        <v>100</v>
      </c>
      <c r="B25" s="74" t="s">
        <v>127</v>
      </c>
      <c r="C25" s="71">
        <v>52234.3</v>
      </c>
      <c r="D25" s="76">
        <v>-5127.3</v>
      </c>
      <c r="E25" s="71">
        <f t="shared" si="0"/>
        <v>47107</v>
      </c>
      <c r="F25" s="71">
        <v>47107</v>
      </c>
    </row>
    <row r="26" spans="1:6" ht="248.25" customHeight="1">
      <c r="A26" s="46" t="s">
        <v>112</v>
      </c>
      <c r="B26" s="56" t="s">
        <v>128</v>
      </c>
      <c r="C26" s="71">
        <v>327560.7</v>
      </c>
      <c r="D26" s="76">
        <v>-14868.9</v>
      </c>
      <c r="E26" s="71">
        <f t="shared" si="0"/>
        <v>312691.8</v>
      </c>
      <c r="F26" s="71">
        <v>324692.3</v>
      </c>
    </row>
    <row r="27" spans="1:6" ht="105" customHeight="1">
      <c r="A27" s="46" t="s">
        <v>106</v>
      </c>
      <c r="B27" s="47" t="s">
        <v>129</v>
      </c>
      <c r="C27" s="71"/>
      <c r="D27" s="83">
        <v>669</v>
      </c>
      <c r="E27" s="71">
        <f t="shared" si="0"/>
        <v>669</v>
      </c>
      <c r="F27" s="71">
        <v>669</v>
      </c>
    </row>
    <row r="28" spans="1:6" ht="408.75" customHeight="1">
      <c r="A28" s="46" t="s">
        <v>116</v>
      </c>
      <c r="B28" s="47" t="s">
        <v>140</v>
      </c>
      <c r="C28" s="82">
        <v>56.4</v>
      </c>
      <c r="D28" s="78"/>
      <c r="E28" s="71">
        <f t="shared" si="0"/>
        <v>56.4</v>
      </c>
      <c r="F28" s="71">
        <v>56.4</v>
      </c>
    </row>
    <row r="29" spans="1:6" ht="116.25" customHeight="1">
      <c r="A29" s="46" t="s">
        <v>138</v>
      </c>
      <c r="B29" s="47" t="s">
        <v>137</v>
      </c>
      <c r="C29" s="82"/>
      <c r="D29" s="78">
        <v>98567.9</v>
      </c>
      <c r="E29" s="71">
        <f t="shared" si="0"/>
        <v>98567.9</v>
      </c>
      <c r="F29" s="71">
        <v>99295.3</v>
      </c>
    </row>
    <row r="30" spans="1:6" ht="34.5" customHeight="1">
      <c r="A30" s="50" t="s">
        <v>2</v>
      </c>
      <c r="B30" s="67"/>
      <c r="C30" s="79">
        <f>SUM(C12:C28)</f>
        <v>1093108.2</v>
      </c>
      <c r="D30" s="53">
        <f>SUM(D12:D29)</f>
        <v>51232.59999999999</v>
      </c>
      <c r="E30" s="53">
        <f>SUM(E12:E29)</f>
        <v>1144340.8</v>
      </c>
      <c r="F30" s="53">
        <f>SUM(F12:F29)</f>
        <v>1165606.9</v>
      </c>
    </row>
    <row r="31" spans="1:6" ht="19.5" customHeight="1">
      <c r="A31" s="64"/>
      <c r="B31" s="68"/>
      <c r="C31" s="68"/>
      <c r="D31" s="68"/>
      <c r="E31" s="42"/>
      <c r="F31" s="42"/>
    </row>
    <row r="32" spans="1:6" ht="21">
      <c r="A32" s="64"/>
      <c r="B32" s="68"/>
      <c r="C32" s="68"/>
      <c r="D32" s="68"/>
      <c r="E32" s="54"/>
      <c r="F32" s="42"/>
    </row>
    <row r="33" spans="1:6" ht="21">
      <c r="A33" s="64"/>
      <c r="B33" s="68"/>
      <c r="C33" s="68"/>
      <c r="D33" s="68"/>
      <c r="E33" s="42"/>
      <c r="F33" s="42"/>
    </row>
    <row r="34" spans="1:6" ht="21">
      <c r="A34" s="64"/>
      <c r="B34" s="68"/>
      <c r="C34" s="68"/>
      <c r="D34" s="68"/>
      <c r="E34" s="42"/>
      <c r="F34" s="42"/>
    </row>
    <row r="35" spans="1:6" ht="21">
      <c r="A35" s="64"/>
      <c r="B35" s="68"/>
      <c r="C35" s="68"/>
      <c r="D35" s="68"/>
      <c r="E35" s="55"/>
      <c r="F35" s="42"/>
    </row>
    <row r="36" spans="1:6" ht="21">
      <c r="A36" s="64"/>
      <c r="B36" s="68"/>
      <c r="C36" s="68"/>
      <c r="D36" s="68"/>
      <c r="E36" s="42"/>
      <c r="F36" s="42"/>
    </row>
    <row r="37" spans="1:6" ht="21">
      <c r="A37" s="64"/>
      <c r="B37" s="68"/>
      <c r="C37" s="68"/>
      <c r="D37" s="68"/>
      <c r="E37" s="42"/>
      <c r="F37" s="42"/>
    </row>
    <row r="38" spans="1:6" ht="21">
      <c r="A38" s="64"/>
      <c r="B38" s="68"/>
      <c r="C38" s="68"/>
      <c r="D38" s="68"/>
      <c r="E38" s="42"/>
      <c r="F38" s="42"/>
    </row>
    <row r="39" spans="1:6" ht="21">
      <c r="A39" s="64"/>
      <c r="B39" s="68"/>
      <c r="C39" s="68"/>
      <c r="D39" s="68"/>
      <c r="E39" s="42"/>
      <c r="F39" s="42"/>
    </row>
  </sheetData>
  <sheetProtection/>
  <mergeCells count="12">
    <mergeCell ref="A7:F7"/>
    <mergeCell ref="B1:F1"/>
    <mergeCell ref="B2:F2"/>
    <mergeCell ref="B3:F3"/>
    <mergeCell ref="B4:F4"/>
    <mergeCell ref="B5:F5"/>
    <mergeCell ref="D9:D11"/>
    <mergeCell ref="F9:F11"/>
    <mergeCell ref="A9:A11"/>
    <mergeCell ref="B9:B11"/>
    <mergeCell ref="E9:E11"/>
    <mergeCell ref="C9:C11"/>
  </mergeCells>
  <printOptions/>
  <pageMargins left="0.984251968503937" right="0.5905511811023623" top="0.984251968503937" bottom="0.7874015748031497" header="0" footer="0"/>
  <pageSetup firstPageNumber="79" useFirstPageNumber="1" fitToHeight="0" fitToWidth="1" horizontalDpi="600" verticalDpi="600" orientation="portrait" paperSize="9" scale="41" r:id="rId1"/>
  <headerFooter scaleWithDoc="0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kuchuganova</cp:lastModifiedBy>
  <cp:lastPrinted>2018-10-10T05:24:23Z</cp:lastPrinted>
  <dcterms:created xsi:type="dcterms:W3CDTF">2010-03-31T08:28:35Z</dcterms:created>
  <dcterms:modified xsi:type="dcterms:W3CDTF">2018-10-14T11:16:00Z</dcterms:modified>
  <cp:category/>
  <cp:version/>
  <cp:contentType/>
  <cp:contentStatus/>
</cp:coreProperties>
</file>