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ОТКРЫТЫЙ БЮДЖЕТ\2019 год\проект бюджета 20-22 и матер.к нему\пп.5.4 отчет 18, ожид.19, прогноз 20-22 гг\"/>
    </mc:Choice>
  </mc:AlternateContent>
  <bookViews>
    <workbookView xWindow="0" yWindow="0" windowWidth="23040" windowHeight="9225" tabRatio="560"/>
  </bookViews>
  <sheets>
    <sheet name="Лист1" sheetId="1" r:id="rId1"/>
  </sheets>
  <definedNames>
    <definedName name="_xlnm.Print_Titles" localSheetId="0">Лист1!$A:$C,Лист1!$3:$5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6" i="1"/>
  <c r="E22" i="1"/>
  <c r="P47" i="1" l="1"/>
  <c r="O47" i="1"/>
  <c r="N47" i="1"/>
  <c r="M47" i="1"/>
  <c r="L47" i="1"/>
  <c r="K47" i="1"/>
  <c r="G47" i="1"/>
  <c r="F47" i="1"/>
  <c r="M59" i="1"/>
  <c r="J50" i="1"/>
  <c r="J49" i="1" s="1"/>
  <c r="I50" i="1"/>
  <c r="I49" i="1" s="1"/>
  <c r="H50" i="1"/>
  <c r="H49" i="1"/>
  <c r="J44" i="1"/>
  <c r="I44" i="1"/>
  <c r="H44" i="1"/>
  <c r="J41" i="1"/>
  <c r="I41" i="1"/>
  <c r="H41" i="1"/>
  <c r="J38" i="1"/>
  <c r="I38" i="1"/>
  <c r="H38" i="1"/>
  <c r="J35" i="1"/>
  <c r="I35" i="1"/>
  <c r="H35" i="1"/>
  <c r="J31" i="1"/>
  <c r="I31" i="1"/>
  <c r="H31" i="1"/>
  <c r="J25" i="1"/>
  <c r="I25" i="1"/>
  <c r="H25" i="1"/>
  <c r="J20" i="1"/>
  <c r="I20" i="1"/>
  <c r="H20" i="1"/>
  <c r="J18" i="1"/>
  <c r="I18" i="1"/>
  <c r="H18" i="1"/>
  <c r="J15" i="1"/>
  <c r="I15" i="1"/>
  <c r="H15" i="1"/>
  <c r="J13" i="1"/>
  <c r="I13" i="1"/>
  <c r="H13" i="1"/>
  <c r="J11" i="1"/>
  <c r="I11" i="1"/>
  <c r="H11" i="1"/>
  <c r="J8" i="1"/>
  <c r="I8" i="1"/>
  <c r="H8" i="1"/>
  <c r="E50" i="1"/>
  <c r="E49" i="1" s="1"/>
  <c r="E48" i="1" s="1"/>
  <c r="E44" i="1"/>
  <c r="E41" i="1"/>
  <c r="E38" i="1"/>
  <c r="E35" i="1"/>
  <c r="E31" i="1"/>
  <c r="E25" i="1"/>
  <c r="E20" i="1"/>
  <c r="E18" i="1"/>
  <c r="E15" i="1"/>
  <c r="E13" i="1"/>
  <c r="E11" i="1"/>
  <c r="E8" i="1"/>
  <c r="D25" i="1"/>
  <c r="O61" i="1"/>
  <c r="M61" i="1"/>
  <c r="L61" i="1"/>
  <c r="K61" i="1"/>
  <c r="G61" i="1"/>
  <c r="F61" i="1"/>
  <c r="O60" i="1"/>
  <c r="M60" i="1"/>
  <c r="L60" i="1"/>
  <c r="K60" i="1"/>
  <c r="G60" i="1"/>
  <c r="F60" i="1"/>
  <c r="P57" i="1"/>
  <c r="O57" i="1"/>
  <c r="N57" i="1"/>
  <c r="M57" i="1"/>
  <c r="L57" i="1"/>
  <c r="K57" i="1"/>
  <c r="G57" i="1"/>
  <c r="F57" i="1"/>
  <c r="P56" i="1"/>
  <c r="O56" i="1"/>
  <c r="N56" i="1"/>
  <c r="M56" i="1"/>
  <c r="L56" i="1"/>
  <c r="K56" i="1"/>
  <c r="G56" i="1"/>
  <c r="F56" i="1"/>
  <c r="P55" i="1"/>
  <c r="O55" i="1"/>
  <c r="N55" i="1"/>
  <c r="M55" i="1"/>
  <c r="L55" i="1"/>
  <c r="K55" i="1"/>
  <c r="G55" i="1"/>
  <c r="F55" i="1"/>
  <c r="O54" i="1"/>
  <c r="M54" i="1"/>
  <c r="K54" i="1"/>
  <c r="F54" i="1"/>
  <c r="O53" i="1"/>
  <c r="M53" i="1"/>
  <c r="K53" i="1"/>
  <c r="F53" i="1"/>
  <c r="O52" i="1"/>
  <c r="M52" i="1"/>
  <c r="L52" i="1"/>
  <c r="K52" i="1"/>
  <c r="G52" i="1"/>
  <c r="F52" i="1"/>
  <c r="P51" i="1"/>
  <c r="O51" i="1"/>
  <c r="N51" i="1"/>
  <c r="M51" i="1"/>
  <c r="L51" i="1"/>
  <c r="K51" i="1"/>
  <c r="G51" i="1"/>
  <c r="F51" i="1"/>
  <c r="D50" i="1"/>
  <c r="D49" i="1" s="1"/>
  <c r="D48" i="1" s="1"/>
  <c r="O46" i="1"/>
  <c r="M46" i="1"/>
  <c r="L46" i="1"/>
  <c r="K46" i="1"/>
  <c r="G46" i="1"/>
  <c r="F46" i="1"/>
  <c r="O45" i="1"/>
  <c r="M45" i="1"/>
  <c r="K45" i="1"/>
  <c r="G45" i="1"/>
  <c r="F45" i="1"/>
  <c r="D44" i="1"/>
  <c r="P42" i="1"/>
  <c r="O42" i="1"/>
  <c r="N42" i="1"/>
  <c r="M42" i="1"/>
  <c r="L42" i="1"/>
  <c r="K42" i="1"/>
  <c r="G42" i="1"/>
  <c r="F42" i="1"/>
  <c r="D41" i="1"/>
  <c r="O40" i="1"/>
  <c r="M40" i="1"/>
  <c r="K40" i="1"/>
  <c r="G40" i="1"/>
  <c r="F40" i="1"/>
  <c r="O39" i="1"/>
  <c r="M39" i="1"/>
  <c r="K39" i="1"/>
  <c r="G39" i="1"/>
  <c r="F39" i="1"/>
  <c r="D38" i="1"/>
  <c r="P37" i="1"/>
  <c r="O37" i="1"/>
  <c r="N37" i="1"/>
  <c r="M37" i="1"/>
  <c r="L37" i="1"/>
  <c r="K37" i="1"/>
  <c r="G37" i="1"/>
  <c r="F37" i="1"/>
  <c r="P36" i="1"/>
  <c r="O36" i="1"/>
  <c r="N36" i="1"/>
  <c r="M36" i="1"/>
  <c r="L36" i="1"/>
  <c r="K36" i="1"/>
  <c r="G36" i="1"/>
  <c r="F36" i="1"/>
  <c r="D35" i="1"/>
  <c r="P34" i="1"/>
  <c r="O34" i="1"/>
  <c r="N34" i="1"/>
  <c r="M34" i="1"/>
  <c r="L34" i="1"/>
  <c r="K34" i="1"/>
  <c r="G34" i="1"/>
  <c r="F34" i="1"/>
  <c r="P33" i="1"/>
  <c r="O33" i="1"/>
  <c r="N33" i="1"/>
  <c r="M33" i="1"/>
  <c r="L33" i="1"/>
  <c r="K33" i="1"/>
  <c r="G33" i="1"/>
  <c r="F33" i="1"/>
  <c r="P32" i="1"/>
  <c r="O32" i="1"/>
  <c r="N32" i="1"/>
  <c r="M32" i="1"/>
  <c r="L32" i="1"/>
  <c r="K32" i="1"/>
  <c r="G32" i="1"/>
  <c r="F32" i="1"/>
  <c r="D31" i="1"/>
  <c r="P30" i="1"/>
  <c r="O30" i="1"/>
  <c r="N30" i="1"/>
  <c r="M30" i="1"/>
  <c r="L30" i="1"/>
  <c r="K30" i="1"/>
  <c r="G30" i="1"/>
  <c r="F30" i="1"/>
  <c r="O29" i="1"/>
  <c r="M29" i="1"/>
  <c r="K29" i="1"/>
  <c r="G29" i="1"/>
  <c r="F29" i="1"/>
  <c r="P28" i="1"/>
  <c r="O28" i="1"/>
  <c r="N28" i="1"/>
  <c r="M28" i="1"/>
  <c r="L28" i="1"/>
  <c r="K28" i="1"/>
  <c r="G28" i="1"/>
  <c r="F28" i="1"/>
  <c r="P27" i="1"/>
  <c r="O27" i="1"/>
  <c r="N27" i="1"/>
  <c r="M27" i="1"/>
  <c r="L27" i="1"/>
  <c r="K27" i="1"/>
  <c r="G27" i="1"/>
  <c r="F27" i="1"/>
  <c r="O26" i="1"/>
  <c r="M26" i="1"/>
  <c r="K26" i="1"/>
  <c r="G26" i="1"/>
  <c r="F26" i="1"/>
  <c r="O23" i="1"/>
  <c r="M23" i="1"/>
  <c r="K23" i="1"/>
  <c r="G23" i="1"/>
  <c r="F23" i="1"/>
  <c r="P22" i="1"/>
  <c r="O22" i="1"/>
  <c r="N22" i="1"/>
  <c r="M22" i="1"/>
  <c r="L22" i="1"/>
  <c r="K22" i="1"/>
  <c r="G22" i="1"/>
  <c r="F22" i="1"/>
  <c r="P21" i="1"/>
  <c r="O21" i="1"/>
  <c r="N21" i="1"/>
  <c r="M21" i="1"/>
  <c r="L21" i="1"/>
  <c r="K21" i="1"/>
  <c r="G21" i="1"/>
  <c r="F21" i="1"/>
  <c r="D20" i="1"/>
  <c r="P19" i="1"/>
  <c r="O19" i="1"/>
  <c r="N19" i="1"/>
  <c r="M19" i="1"/>
  <c r="L19" i="1"/>
  <c r="K19" i="1"/>
  <c r="G19" i="1"/>
  <c r="F19" i="1"/>
  <c r="D18" i="1"/>
  <c r="P17" i="1"/>
  <c r="O17" i="1"/>
  <c r="N17" i="1"/>
  <c r="M17" i="1"/>
  <c r="L17" i="1"/>
  <c r="K17" i="1"/>
  <c r="G17" i="1"/>
  <c r="F17" i="1"/>
  <c r="P16" i="1"/>
  <c r="O16" i="1"/>
  <c r="N16" i="1"/>
  <c r="M16" i="1"/>
  <c r="L16" i="1"/>
  <c r="K16" i="1"/>
  <c r="G16" i="1"/>
  <c r="F16" i="1"/>
  <c r="D15" i="1"/>
  <c r="O14" i="1"/>
  <c r="M14" i="1"/>
  <c r="L14" i="1"/>
  <c r="K14" i="1"/>
  <c r="G14" i="1"/>
  <c r="F14" i="1"/>
  <c r="D13" i="1"/>
  <c r="P12" i="1"/>
  <c r="O12" i="1"/>
  <c r="N12" i="1"/>
  <c r="M12" i="1"/>
  <c r="L12" i="1"/>
  <c r="K12" i="1"/>
  <c r="G12" i="1"/>
  <c r="F12" i="1"/>
  <c r="D11" i="1"/>
  <c r="P10" i="1"/>
  <c r="O10" i="1"/>
  <c r="N10" i="1"/>
  <c r="M10" i="1"/>
  <c r="L10" i="1"/>
  <c r="K10" i="1"/>
  <c r="G10" i="1"/>
  <c r="F10" i="1"/>
  <c r="P9" i="1"/>
  <c r="O9" i="1"/>
  <c r="N9" i="1"/>
  <c r="M9" i="1"/>
  <c r="L9" i="1"/>
  <c r="K9" i="1"/>
  <c r="G9" i="1"/>
  <c r="F9" i="1"/>
  <c r="D8" i="1"/>
  <c r="N49" i="1" l="1"/>
  <c r="N41" i="1"/>
  <c r="N18" i="1"/>
  <c r="M49" i="1"/>
  <c r="P11" i="1"/>
  <c r="N35" i="1"/>
  <c r="H24" i="1"/>
  <c r="K15" i="1"/>
  <c r="O38" i="1"/>
  <c r="N15" i="1"/>
  <c r="E7" i="1"/>
  <c r="I24" i="1"/>
  <c r="I48" i="1"/>
  <c r="I62" i="1" s="1"/>
  <c r="N59" i="1"/>
  <c r="P35" i="1"/>
  <c r="M15" i="1"/>
  <c r="M58" i="1"/>
  <c r="N8" i="1"/>
  <c r="E24" i="1"/>
  <c r="P41" i="1"/>
  <c r="J24" i="1"/>
  <c r="D24" i="1"/>
  <c r="L13" i="1"/>
  <c r="J48" i="1"/>
  <c r="J62" i="1" s="1"/>
  <c r="O18" i="1"/>
  <c r="H7" i="1"/>
  <c r="M20" i="1"/>
  <c r="H48" i="1"/>
  <c r="H62" i="1" s="1"/>
  <c r="O11" i="1"/>
  <c r="O35" i="1"/>
  <c r="O15" i="1"/>
  <c r="J7" i="1"/>
  <c r="O59" i="1"/>
  <c r="O49" i="1"/>
  <c r="P15" i="1"/>
  <c r="O58" i="1"/>
  <c r="L58" i="1"/>
  <c r="F58" i="1"/>
  <c r="O8" i="1"/>
  <c r="P50" i="1"/>
  <c r="P31" i="1"/>
  <c r="P49" i="1"/>
  <c r="M8" i="1"/>
  <c r="M11" i="1"/>
  <c r="M35" i="1"/>
  <c r="L50" i="1"/>
  <c r="I7" i="1"/>
  <c r="G50" i="1"/>
  <c r="N20" i="1"/>
  <c r="N31" i="1"/>
  <c r="N11" i="1"/>
  <c r="M38" i="1"/>
  <c r="N43" i="1"/>
  <c r="L44" i="1"/>
  <c r="O44" i="1"/>
  <c r="O50" i="1"/>
  <c r="P25" i="1"/>
  <c r="M18" i="1"/>
  <c r="F31" i="1"/>
  <c r="O43" i="1"/>
  <c r="G58" i="1"/>
  <c r="L35" i="1"/>
  <c r="M25" i="1"/>
  <c r="P8" i="1"/>
  <c r="L41" i="1"/>
  <c r="L43" i="1"/>
  <c r="P18" i="1"/>
  <c r="O41" i="1"/>
  <c r="P59" i="1"/>
  <c r="O20" i="1"/>
  <c r="M44" i="1"/>
  <c r="M43" i="1"/>
  <c r="M31" i="1"/>
  <c r="P43" i="1"/>
  <c r="K50" i="1"/>
  <c r="N25" i="1"/>
  <c r="O25" i="1"/>
  <c r="O31" i="1"/>
  <c r="M50" i="1"/>
  <c r="P20" i="1"/>
  <c r="M13" i="1"/>
  <c r="N50" i="1"/>
  <c r="M41" i="1"/>
  <c r="O13" i="1"/>
  <c r="F59" i="1"/>
  <c r="F49" i="1"/>
  <c r="G38" i="1"/>
  <c r="G20" i="1"/>
  <c r="G18" i="1"/>
  <c r="G11" i="1"/>
  <c r="D7" i="1"/>
  <c r="D6" i="1" s="1"/>
  <c r="D62" i="1" s="1"/>
  <c r="G8" i="1"/>
  <c r="L15" i="1"/>
  <c r="F20" i="1"/>
  <c r="G49" i="1"/>
  <c r="G59" i="1"/>
  <c r="L59" i="1"/>
  <c r="G35" i="1"/>
  <c r="K11" i="1"/>
  <c r="F18" i="1"/>
  <c r="K20" i="1"/>
  <c r="G25" i="1"/>
  <c r="K35" i="1"/>
  <c r="L49" i="1"/>
  <c r="F8" i="1"/>
  <c r="L8" i="1"/>
  <c r="L11" i="1"/>
  <c r="L20" i="1"/>
  <c r="K18" i="1"/>
  <c r="L25" i="1"/>
  <c r="F43" i="1"/>
  <c r="F44" i="1"/>
  <c r="F15" i="1"/>
  <c r="G15" i="1"/>
  <c r="K58" i="1"/>
  <c r="G13" i="1"/>
  <c r="F11" i="1"/>
  <c r="F35" i="1"/>
  <c r="L18" i="1"/>
  <c r="F38" i="1"/>
  <c r="G43" i="1"/>
  <c r="K31" i="1"/>
  <c r="F41" i="1"/>
  <c r="K43" i="1"/>
  <c r="K44" i="1"/>
  <c r="F50" i="1"/>
  <c r="K59" i="1"/>
  <c r="F13" i="1"/>
  <c r="K13" i="1"/>
  <c r="F25" i="1"/>
  <c r="K49" i="1"/>
  <c r="G44" i="1"/>
  <c r="L31" i="1"/>
  <c r="G41" i="1"/>
  <c r="K8" i="1"/>
  <c r="K25" i="1"/>
  <c r="G31" i="1"/>
  <c r="K41" i="1"/>
  <c r="K38" i="1"/>
  <c r="O62" i="1" l="1"/>
  <c r="P62" i="1"/>
  <c r="N62" i="1"/>
  <c r="M62" i="1"/>
  <c r="H6" i="1"/>
  <c r="P7" i="1"/>
  <c r="F24" i="1"/>
  <c r="P48" i="1"/>
  <c r="M7" i="1"/>
  <c r="N48" i="1"/>
  <c r="O7" i="1"/>
  <c r="K7" i="1"/>
  <c r="I6" i="1"/>
  <c r="N7" i="1"/>
  <c r="L7" i="1"/>
  <c r="O48" i="1"/>
  <c r="M48" i="1"/>
  <c r="K24" i="1"/>
  <c r="G24" i="1"/>
  <c r="L24" i="1"/>
  <c r="E6" i="1"/>
  <c r="E62" i="1" s="1"/>
  <c r="N24" i="1"/>
  <c r="M24" i="1"/>
  <c r="P24" i="1"/>
  <c r="O24" i="1"/>
  <c r="J6" i="1"/>
  <c r="F7" i="1"/>
  <c r="G7" i="1"/>
  <c r="L48" i="1"/>
  <c r="K48" i="1"/>
  <c r="G48" i="1"/>
  <c r="F48" i="1"/>
  <c r="N6" i="1" l="1"/>
  <c r="M6" i="1"/>
  <c r="K6" i="1"/>
  <c r="F6" i="1"/>
  <c r="G6" i="1"/>
  <c r="L6" i="1"/>
  <c r="P6" i="1"/>
  <c r="O6" i="1"/>
  <c r="F62" i="1"/>
  <c r="L62" i="1"/>
  <c r="K62" i="1"/>
  <c r="G62" i="1"/>
</calcChain>
</file>

<file path=xl/comments1.xml><?xml version="1.0" encoding="utf-8"?>
<comments xmlns="http://schemas.openxmlformats.org/spreadsheetml/2006/main">
  <authors>
    <author>Лунина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Лунина:</t>
        </r>
        <r>
          <rPr>
            <sz val="9"/>
            <color indexed="81"/>
            <rFont val="Tahoma"/>
            <family val="2"/>
            <charset val="204"/>
          </rPr>
          <t xml:space="preserve">
уточнить по 132н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Лунина:</t>
        </r>
        <r>
          <rPr>
            <sz val="9"/>
            <color indexed="81"/>
            <rFont val="Tahoma"/>
            <family val="2"/>
            <charset val="204"/>
          </rPr>
          <t xml:space="preserve">
согласно 2 изменениям</t>
        </r>
      </text>
    </comment>
  </commentList>
</comments>
</file>

<file path=xl/sharedStrings.xml><?xml version="1.0" encoding="utf-8"?>
<sst xmlns="http://schemas.openxmlformats.org/spreadsheetml/2006/main" count="174" uniqueCount="135">
  <si>
    <t>Ед.измерения: тыс. рублей</t>
  </si>
  <si>
    <t>Код классификации доходов бюджетов</t>
  </si>
  <si>
    <t>Показатели прогноза доходов республиканского бюджета Республики Алтай</t>
  </si>
  <si>
    <t>Динамика поступлений</t>
  </si>
  <si>
    <t>2020 год к 2019 году</t>
  </si>
  <si>
    <t>2021 год к 2020 году</t>
  </si>
  <si>
    <t>Код адми-нистратора</t>
  </si>
  <si>
    <t>Код дохода</t>
  </si>
  <si>
    <t xml:space="preserve">Наименование </t>
  </si>
  <si>
    <t>прирост (снижение), тыс.руб.</t>
  </si>
  <si>
    <t>темп роста (снижения), %</t>
  </si>
  <si>
    <t>на 2020 год</t>
  </si>
  <si>
    <t>на 2021 год</t>
  </si>
  <si>
    <t>000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</si>
  <si>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</si>
  <si>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</si>
  <si>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</si>
  <si>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</si>
  <si>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</si>
  <si>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</si>
  <si>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</si>
  <si>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</si>
  <si>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</si>
  <si>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</si>
  <si>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</si>
  <si>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</si>
  <si>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</si>
  <si>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</si>
  <si>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</si>
  <si>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</si>
  <si>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</si>
  <si>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</si>
  <si>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</si>
  <si>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</si>
  <si>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</si>
  <si>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</si>
  <si>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</si>
  <si>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1 07 00000 00 0000 000</t>
  </si>
  <si>
    <t>НАЛОГИ, СБОРЫ И РЕГУЛЯРНЫЕ ПЛАТЕЖИ ЗА ПОЛЬЗОВАНИЕ ПРИРОДНЫМИ РЕСУРСАМИ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</si>
  <si>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</si>
  <si>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</si>
  <si>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</si>
  <si>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</si>
  <si>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</si>
  <si>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</si>
  <si>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</si>
  <si>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</si>
  <si>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</si>
  <si>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</si>
  <si>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</si>
  <si>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</si>
  <si>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</si>
  <si>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919</t>
  </si>
  <si>
    <t>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</si>
  <si>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</si>
  <si>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</si>
  <si>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</si>
  <si>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</si>
  <si>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</si>
  <si>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</si>
  <si>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</si>
  <si>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</si>
  <si>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</si>
  <si>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</si>
  <si>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</si>
  <si>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048</t>
  </si>
  <si>
    <t>1 12 01000 01 0000 120</t>
  </si>
  <si>
    <t>Плата за негативное воздействие на окружающую среду</t>
  </si>
  <si>
    <t>1 12 02000 00 0000 120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</si>
  <si>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</si>
  <si>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</si>
  <si>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</si>
  <si>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</si>
  <si>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</si>
  <si>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</si>
  <si>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</si>
  <si>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</si>
  <si>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</si>
  <si>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</si>
  <si>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</si>
  <si>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</si>
  <si>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</si>
  <si>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</si>
  <si>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</si>
  <si>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1 15 00000 00 0000 000</t>
  </si>
  <si>
    <t>АДМИНИСТРАТИВНЫЕ ПЛАТЕЖИ И СБОРЫ</t>
  </si>
  <si>
    <t>1 15 02 00000 0000 140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</si>
  <si>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</si>
  <si>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</si>
  <si>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1 17 00000 00 0000 000</t>
  </si>
  <si>
    <t>ПРОЧИЕ НЕНАЛОГОВЫЕ ДОХОДЫ</t>
  </si>
  <si>
    <t>1 17 01000 00 0000180</t>
  </si>
  <si>
    <t>Невыясненные поступления</t>
  </si>
  <si>
    <t>1 17 05000 00 0000180</t>
  </si>
  <si>
    <t>Прочие неналоговые доходы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</si>
  <si>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</si>
  <si>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</si>
  <si>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</si>
  <si>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
</t>
  </si>
  <si>
    <t>906</t>
  </si>
  <si>
    <t>2 02 10000 00 0000 150</t>
  </si>
  <si>
    <t>Дотации бюджетам бюджетной системы Российской Федерации</t>
  </si>
  <si>
    <t>2 02 15009 00 0000 151</t>
  </si>
  <si>
    <t>902</t>
  </si>
  <si>
    <t>2 02 15213 02 0000 151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</si>
  <si>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</si>
  <si>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2 02 15311 02 0000 151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</si>
  <si>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</si>
  <si>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</si>
  <si>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</si>
  <si>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</si>
  <si>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 бюджетам бюджетной системы Российской Федерации </t>
  </si>
  <si>
    <t>2 02 40000 00 0000 150</t>
  </si>
  <si>
    <t>Иные межбюджетные трансферты</t>
  </si>
  <si>
    <t>2 03 00000 00 0000 000</t>
  </si>
  <si>
    <t xml:space="preserve">БЕЗВОЗМЕЗДНЫЕ ПОСТУПЛЕНИЯ ОТ ГОСУДАРСТВЕННЫХ (МУНИЦИПАЛЬНЫХ) ОРГАНИЗАЦИЙ
</t>
  </si>
  <si>
    <t>2 07 00000 00 0000 000</t>
  </si>
  <si>
    <t>ПРОЧИЕ БЕЗВОЗМЕЗДНЫЕ ПОСТУПЛЕНИЯ</t>
  </si>
  <si>
    <t xml:space="preserve">2 18 00000 00 0000 000
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</si>
  <si>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
</t>
  </si>
  <si>
    <t xml:space="preserve">2 19 00000 00 0000 000
</t>
  </si>
  <si>
    <t xml:space="preserve">ВОЗВРАТ ОСТАТКОВ СУБСИДИЙ, СУБВЕНЦИЙ И ИНЫХ МЕЖБЮДЖЕТНЫХ ТРАНСФЕРТОВ, ИМЕЮЩИХ ЦЕЛЕВОЕ НАЗНАЧЕНИЕ, ПРОШЛЫХ ЛЕТ
</t>
  </si>
  <si>
    <t>ВСЕГО ДОХОДОВ</t>
  </si>
  <si>
    <t>Сведения о доходах республиканского бюджета Республики Алтай на 2020 год и плановый период 2021 и 2022 годов в сравнении с ожидаемым исполнением за 2019 год и отчетом за 2018 год</t>
  </si>
  <si>
    <t>Показатели кассовых поступлений в 2018 году</t>
  </si>
  <si>
    <t>Оценка поступлений в 2019 году</t>
  </si>
  <si>
    <t>Динамика поступления 2019 года к 2018 году</t>
  </si>
  <si>
    <t>на 2022 год</t>
  </si>
  <si>
    <t>2022 год к 2021 году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</si>
  <si>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</si>
  <si>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</si>
  <si>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1 16 00000 00 0000 000</t>
  </si>
  <si>
    <t xml:space="preserve"> 2 02 15001 00 0000 150</t>
  </si>
  <si>
    <t>Дотации  на выравнивание бюджетной обеспеченности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</si>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</sst>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\ _₽_-;\-* #,##0.0\ _₽_-;_-* &quot;-&quot;?\ _₽_-;_-@_-"/>
    <numFmt numFmtId="165" formatCode="_-* #,##0.0_р_._-;\-* #,##0.0_р_._-;_-* &quot;-&quot;??_р_._-;_-@_-"/>
    <numFmt numFmtId="166" formatCode="#,##0.0\ _₽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top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justify" vertical="top" wrapText="1"/>
    </xf>
    <xf numFmtId="164" fontId="3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justify" vertical="top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2" fillId="0" borderId="4" xfId="0" applyNumberFormat="1" applyFont="1" applyFill="1" applyBorder="1" applyAlignment="1">
      <alignment horizontal="justify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justify" vertical="top" wrapText="1"/>
    </xf>
    <xf numFmtId="164" fontId="2" fillId="2" borderId="4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justify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164" fontId="3" fillId="0" borderId="4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2"/>
  <sheetViews>
    <sheetView tabSelected="1" zoomScale="80" zoomScaleNormal="80" workbookViewId="0">
      <pane xSplit="3" ySplit="5" topLeftCell="D33" activePane="bottomRight" state="frozen"/>
      <selection pane="topRight" activeCell="D1" sqref="D1"/>
      <selection pane="bottomLeft" activeCell="A6" sqref="A6"/>
      <selection pane="bottomRight" activeCell="E35" sqref="E35"/>
    </sheetView>
  </sheetViews>
  <sheetFormatPr defaultColWidth="38.42578125" defaultRowHeight="15.75" x14ac:dyDescent="0.25"/>
  <cols>
    <col min="1" max="1" width="11.42578125" style="1" customWidth="1"/>
    <col min="2" max="2" width="24.85546875" style="1" customWidth="1"/>
    <col min="3" max="3" width="39.42578125" style="1" customWidth="1"/>
    <col min="4" max="4" width="17.42578125" style="1" customWidth="1"/>
    <col min="5" max="5" width="17.140625" style="1" customWidth="1"/>
    <col min="6" max="6" width="17.140625" style="4" customWidth="1"/>
    <col min="7" max="7" width="14.42578125" style="4" customWidth="1"/>
    <col min="8" max="10" width="18.42578125" style="1" customWidth="1"/>
    <col min="11" max="11" width="20.140625" style="1" customWidth="1"/>
    <col min="12" max="12" width="12.7109375" style="1" bestFit="1" customWidth="1"/>
    <col min="13" max="13" width="18.140625" style="1" customWidth="1"/>
    <col min="14" max="14" width="12.7109375" style="1" bestFit="1" customWidth="1"/>
    <col min="15" max="15" width="17.5703125" style="1" customWidth="1"/>
    <col min="16" max="16" width="12.7109375" style="1" bestFit="1" customWidth="1"/>
    <col min="17" max="254" width="9.140625" style="1" customWidth="1"/>
    <col min="255" max="255" width="11.7109375" style="1" customWidth="1"/>
    <col min="256" max="256" width="38.42578125" style="1"/>
    <col min="257" max="257" width="12.42578125" style="1" customWidth="1"/>
    <col min="258" max="258" width="24.85546875" style="1" customWidth="1"/>
    <col min="259" max="259" width="39.42578125" style="1" customWidth="1"/>
    <col min="260" max="260" width="15.85546875" style="1" customWidth="1"/>
    <col min="261" max="261" width="16.7109375" style="1" customWidth="1"/>
    <col min="262" max="262" width="14.85546875" style="1" customWidth="1"/>
    <col min="263" max="263" width="14.42578125" style="1" customWidth="1"/>
    <col min="264" max="264" width="16.5703125" style="1" bestFit="1" customWidth="1"/>
    <col min="265" max="265" width="16.140625" style="1" customWidth="1"/>
    <col min="266" max="266" width="16.42578125" style="1" bestFit="1" customWidth="1"/>
    <col min="267" max="267" width="15.42578125" style="1" customWidth="1"/>
    <col min="268" max="268" width="12.7109375" style="1" bestFit="1" customWidth="1"/>
    <col min="269" max="269" width="15.42578125" style="1" customWidth="1"/>
    <col min="270" max="270" width="12.7109375" style="1" bestFit="1" customWidth="1"/>
    <col min="271" max="271" width="17.85546875" style="1" customWidth="1"/>
    <col min="272" max="272" width="12.7109375" style="1" bestFit="1" customWidth="1"/>
    <col min="273" max="510" width="9.140625" style="1" customWidth="1"/>
    <col min="511" max="511" width="11.7109375" style="1" customWidth="1"/>
    <col min="512" max="512" width="38.42578125" style="1"/>
    <col min="513" max="513" width="12.42578125" style="1" customWidth="1"/>
    <col min="514" max="514" width="24.85546875" style="1" customWidth="1"/>
    <col min="515" max="515" width="39.42578125" style="1" customWidth="1"/>
    <col min="516" max="516" width="15.85546875" style="1" customWidth="1"/>
    <col min="517" max="517" width="16.7109375" style="1" customWidth="1"/>
    <col min="518" max="518" width="14.85546875" style="1" customWidth="1"/>
    <col min="519" max="519" width="14.42578125" style="1" customWidth="1"/>
    <col min="520" max="520" width="16.5703125" style="1" bestFit="1" customWidth="1"/>
    <col min="521" max="521" width="16.140625" style="1" customWidth="1"/>
    <col min="522" max="522" width="16.42578125" style="1" bestFit="1" customWidth="1"/>
    <col min="523" max="523" width="15.42578125" style="1" customWidth="1"/>
    <col min="524" max="524" width="12.7109375" style="1" bestFit="1" customWidth="1"/>
    <col min="525" max="525" width="15.42578125" style="1" customWidth="1"/>
    <col min="526" max="526" width="12.7109375" style="1" bestFit="1" customWidth="1"/>
    <col min="527" max="527" width="17.85546875" style="1" customWidth="1"/>
    <col min="528" max="528" width="12.7109375" style="1" bestFit="1" customWidth="1"/>
    <col min="529" max="766" width="9.140625" style="1" customWidth="1"/>
    <col min="767" max="767" width="11.7109375" style="1" customWidth="1"/>
    <col min="768" max="768" width="38.42578125" style="1"/>
    <col min="769" max="769" width="12.42578125" style="1" customWidth="1"/>
    <col min="770" max="770" width="24.85546875" style="1" customWidth="1"/>
    <col min="771" max="771" width="39.42578125" style="1" customWidth="1"/>
    <col min="772" max="772" width="15.85546875" style="1" customWidth="1"/>
    <col min="773" max="773" width="16.7109375" style="1" customWidth="1"/>
    <col min="774" max="774" width="14.85546875" style="1" customWidth="1"/>
    <col min="775" max="775" width="14.42578125" style="1" customWidth="1"/>
    <col min="776" max="776" width="16.5703125" style="1" bestFit="1" customWidth="1"/>
    <col min="777" max="777" width="16.140625" style="1" customWidth="1"/>
    <col min="778" max="778" width="16.42578125" style="1" bestFit="1" customWidth="1"/>
    <col min="779" max="779" width="15.42578125" style="1" customWidth="1"/>
    <col min="780" max="780" width="12.7109375" style="1" bestFit="1" customWidth="1"/>
    <col min="781" max="781" width="15.42578125" style="1" customWidth="1"/>
    <col min="782" max="782" width="12.7109375" style="1" bestFit="1" customWidth="1"/>
    <col min="783" max="783" width="17.85546875" style="1" customWidth="1"/>
    <col min="784" max="784" width="12.7109375" style="1" bestFit="1" customWidth="1"/>
    <col min="785" max="1022" width="9.140625" style="1" customWidth="1"/>
    <col min="1023" max="1023" width="11.7109375" style="1" customWidth="1"/>
    <col min="1024" max="1024" width="38.42578125" style="1"/>
    <col min="1025" max="1025" width="12.42578125" style="1" customWidth="1"/>
    <col min="1026" max="1026" width="24.85546875" style="1" customWidth="1"/>
    <col min="1027" max="1027" width="39.42578125" style="1" customWidth="1"/>
    <col min="1028" max="1028" width="15.85546875" style="1" customWidth="1"/>
    <col min="1029" max="1029" width="16.7109375" style="1" customWidth="1"/>
    <col min="1030" max="1030" width="14.85546875" style="1" customWidth="1"/>
    <col min="1031" max="1031" width="14.42578125" style="1" customWidth="1"/>
    <col min="1032" max="1032" width="16.5703125" style="1" bestFit="1" customWidth="1"/>
    <col min="1033" max="1033" width="16.140625" style="1" customWidth="1"/>
    <col min="1034" max="1034" width="16.42578125" style="1" bestFit="1" customWidth="1"/>
    <col min="1035" max="1035" width="15.42578125" style="1" customWidth="1"/>
    <col min="1036" max="1036" width="12.7109375" style="1" bestFit="1" customWidth="1"/>
    <col min="1037" max="1037" width="15.42578125" style="1" customWidth="1"/>
    <col min="1038" max="1038" width="12.7109375" style="1" bestFit="1" customWidth="1"/>
    <col min="1039" max="1039" width="17.85546875" style="1" customWidth="1"/>
    <col min="1040" max="1040" width="12.7109375" style="1" bestFit="1" customWidth="1"/>
    <col min="1041" max="1278" width="9.140625" style="1" customWidth="1"/>
    <col min="1279" max="1279" width="11.7109375" style="1" customWidth="1"/>
    <col min="1280" max="1280" width="38.42578125" style="1"/>
    <col min="1281" max="1281" width="12.42578125" style="1" customWidth="1"/>
    <col min="1282" max="1282" width="24.85546875" style="1" customWidth="1"/>
    <col min="1283" max="1283" width="39.42578125" style="1" customWidth="1"/>
    <col min="1284" max="1284" width="15.85546875" style="1" customWidth="1"/>
    <col min="1285" max="1285" width="16.7109375" style="1" customWidth="1"/>
    <col min="1286" max="1286" width="14.85546875" style="1" customWidth="1"/>
    <col min="1287" max="1287" width="14.42578125" style="1" customWidth="1"/>
    <col min="1288" max="1288" width="16.5703125" style="1" bestFit="1" customWidth="1"/>
    <col min="1289" max="1289" width="16.140625" style="1" customWidth="1"/>
    <col min="1290" max="1290" width="16.42578125" style="1" bestFit="1" customWidth="1"/>
    <col min="1291" max="1291" width="15.42578125" style="1" customWidth="1"/>
    <col min="1292" max="1292" width="12.7109375" style="1" bestFit="1" customWidth="1"/>
    <col min="1293" max="1293" width="15.42578125" style="1" customWidth="1"/>
    <col min="1294" max="1294" width="12.7109375" style="1" bestFit="1" customWidth="1"/>
    <col min="1295" max="1295" width="17.85546875" style="1" customWidth="1"/>
    <col min="1296" max="1296" width="12.7109375" style="1" bestFit="1" customWidth="1"/>
    <col min="1297" max="1534" width="9.140625" style="1" customWidth="1"/>
    <col min="1535" max="1535" width="11.7109375" style="1" customWidth="1"/>
    <col min="1536" max="1536" width="38.42578125" style="1"/>
    <col min="1537" max="1537" width="12.42578125" style="1" customWidth="1"/>
    <col min="1538" max="1538" width="24.85546875" style="1" customWidth="1"/>
    <col min="1539" max="1539" width="39.42578125" style="1" customWidth="1"/>
    <col min="1540" max="1540" width="15.85546875" style="1" customWidth="1"/>
    <col min="1541" max="1541" width="16.7109375" style="1" customWidth="1"/>
    <col min="1542" max="1542" width="14.85546875" style="1" customWidth="1"/>
    <col min="1543" max="1543" width="14.42578125" style="1" customWidth="1"/>
    <col min="1544" max="1544" width="16.5703125" style="1" bestFit="1" customWidth="1"/>
    <col min="1545" max="1545" width="16.140625" style="1" customWidth="1"/>
    <col min="1546" max="1546" width="16.42578125" style="1" bestFit="1" customWidth="1"/>
    <col min="1547" max="1547" width="15.42578125" style="1" customWidth="1"/>
    <col min="1548" max="1548" width="12.7109375" style="1" bestFit="1" customWidth="1"/>
    <col min="1549" max="1549" width="15.42578125" style="1" customWidth="1"/>
    <col min="1550" max="1550" width="12.7109375" style="1" bestFit="1" customWidth="1"/>
    <col min="1551" max="1551" width="17.85546875" style="1" customWidth="1"/>
    <col min="1552" max="1552" width="12.7109375" style="1" bestFit="1" customWidth="1"/>
    <col min="1553" max="1790" width="9.140625" style="1" customWidth="1"/>
    <col min="1791" max="1791" width="11.7109375" style="1" customWidth="1"/>
    <col min="1792" max="1792" width="38.42578125" style="1"/>
    <col min="1793" max="1793" width="12.42578125" style="1" customWidth="1"/>
    <col min="1794" max="1794" width="24.85546875" style="1" customWidth="1"/>
    <col min="1795" max="1795" width="39.42578125" style="1" customWidth="1"/>
    <col min="1796" max="1796" width="15.85546875" style="1" customWidth="1"/>
    <col min="1797" max="1797" width="16.7109375" style="1" customWidth="1"/>
    <col min="1798" max="1798" width="14.85546875" style="1" customWidth="1"/>
    <col min="1799" max="1799" width="14.42578125" style="1" customWidth="1"/>
    <col min="1800" max="1800" width="16.5703125" style="1" bestFit="1" customWidth="1"/>
    <col min="1801" max="1801" width="16.140625" style="1" customWidth="1"/>
    <col min="1802" max="1802" width="16.42578125" style="1" bestFit="1" customWidth="1"/>
    <col min="1803" max="1803" width="15.42578125" style="1" customWidth="1"/>
    <col min="1804" max="1804" width="12.7109375" style="1" bestFit="1" customWidth="1"/>
    <col min="1805" max="1805" width="15.42578125" style="1" customWidth="1"/>
    <col min="1806" max="1806" width="12.7109375" style="1" bestFit="1" customWidth="1"/>
    <col min="1807" max="1807" width="17.85546875" style="1" customWidth="1"/>
    <col min="1808" max="1808" width="12.7109375" style="1" bestFit="1" customWidth="1"/>
    <col min="1809" max="2046" width="9.140625" style="1" customWidth="1"/>
    <col min="2047" max="2047" width="11.7109375" style="1" customWidth="1"/>
    <col min="2048" max="2048" width="38.42578125" style="1"/>
    <col min="2049" max="2049" width="12.42578125" style="1" customWidth="1"/>
    <col min="2050" max="2050" width="24.85546875" style="1" customWidth="1"/>
    <col min="2051" max="2051" width="39.42578125" style="1" customWidth="1"/>
    <col min="2052" max="2052" width="15.85546875" style="1" customWidth="1"/>
    <col min="2053" max="2053" width="16.7109375" style="1" customWidth="1"/>
    <col min="2054" max="2054" width="14.85546875" style="1" customWidth="1"/>
    <col min="2055" max="2055" width="14.42578125" style="1" customWidth="1"/>
    <col min="2056" max="2056" width="16.5703125" style="1" bestFit="1" customWidth="1"/>
    <col min="2057" max="2057" width="16.140625" style="1" customWidth="1"/>
    <col min="2058" max="2058" width="16.42578125" style="1" bestFit="1" customWidth="1"/>
    <col min="2059" max="2059" width="15.42578125" style="1" customWidth="1"/>
    <col min="2060" max="2060" width="12.7109375" style="1" bestFit="1" customWidth="1"/>
    <col min="2061" max="2061" width="15.42578125" style="1" customWidth="1"/>
    <col min="2062" max="2062" width="12.7109375" style="1" bestFit="1" customWidth="1"/>
    <col min="2063" max="2063" width="17.85546875" style="1" customWidth="1"/>
    <col min="2064" max="2064" width="12.7109375" style="1" bestFit="1" customWidth="1"/>
    <col min="2065" max="2302" width="9.140625" style="1" customWidth="1"/>
    <col min="2303" max="2303" width="11.7109375" style="1" customWidth="1"/>
    <col min="2304" max="2304" width="38.42578125" style="1"/>
    <col min="2305" max="2305" width="12.42578125" style="1" customWidth="1"/>
    <col min="2306" max="2306" width="24.85546875" style="1" customWidth="1"/>
    <col min="2307" max="2307" width="39.42578125" style="1" customWidth="1"/>
    <col min="2308" max="2308" width="15.85546875" style="1" customWidth="1"/>
    <col min="2309" max="2309" width="16.7109375" style="1" customWidth="1"/>
    <col min="2310" max="2310" width="14.85546875" style="1" customWidth="1"/>
    <col min="2311" max="2311" width="14.42578125" style="1" customWidth="1"/>
    <col min="2312" max="2312" width="16.5703125" style="1" bestFit="1" customWidth="1"/>
    <col min="2313" max="2313" width="16.140625" style="1" customWidth="1"/>
    <col min="2314" max="2314" width="16.42578125" style="1" bestFit="1" customWidth="1"/>
    <col min="2315" max="2315" width="15.42578125" style="1" customWidth="1"/>
    <col min="2316" max="2316" width="12.7109375" style="1" bestFit="1" customWidth="1"/>
    <col min="2317" max="2317" width="15.42578125" style="1" customWidth="1"/>
    <col min="2318" max="2318" width="12.7109375" style="1" bestFit="1" customWidth="1"/>
    <col min="2319" max="2319" width="17.85546875" style="1" customWidth="1"/>
    <col min="2320" max="2320" width="12.7109375" style="1" bestFit="1" customWidth="1"/>
    <col min="2321" max="2558" width="9.140625" style="1" customWidth="1"/>
    <col min="2559" max="2559" width="11.7109375" style="1" customWidth="1"/>
    <col min="2560" max="2560" width="38.42578125" style="1"/>
    <col min="2561" max="2561" width="12.42578125" style="1" customWidth="1"/>
    <col min="2562" max="2562" width="24.85546875" style="1" customWidth="1"/>
    <col min="2563" max="2563" width="39.42578125" style="1" customWidth="1"/>
    <col min="2564" max="2564" width="15.85546875" style="1" customWidth="1"/>
    <col min="2565" max="2565" width="16.7109375" style="1" customWidth="1"/>
    <col min="2566" max="2566" width="14.85546875" style="1" customWidth="1"/>
    <col min="2567" max="2567" width="14.42578125" style="1" customWidth="1"/>
    <col min="2568" max="2568" width="16.5703125" style="1" bestFit="1" customWidth="1"/>
    <col min="2569" max="2569" width="16.140625" style="1" customWidth="1"/>
    <col min="2570" max="2570" width="16.42578125" style="1" bestFit="1" customWidth="1"/>
    <col min="2571" max="2571" width="15.42578125" style="1" customWidth="1"/>
    <col min="2572" max="2572" width="12.7109375" style="1" bestFit="1" customWidth="1"/>
    <col min="2573" max="2573" width="15.42578125" style="1" customWidth="1"/>
    <col min="2574" max="2574" width="12.7109375" style="1" bestFit="1" customWidth="1"/>
    <col min="2575" max="2575" width="17.85546875" style="1" customWidth="1"/>
    <col min="2576" max="2576" width="12.7109375" style="1" bestFit="1" customWidth="1"/>
    <col min="2577" max="2814" width="9.140625" style="1" customWidth="1"/>
    <col min="2815" max="2815" width="11.7109375" style="1" customWidth="1"/>
    <col min="2816" max="2816" width="38.42578125" style="1"/>
    <col min="2817" max="2817" width="12.42578125" style="1" customWidth="1"/>
    <col min="2818" max="2818" width="24.85546875" style="1" customWidth="1"/>
    <col min="2819" max="2819" width="39.42578125" style="1" customWidth="1"/>
    <col min="2820" max="2820" width="15.85546875" style="1" customWidth="1"/>
    <col min="2821" max="2821" width="16.7109375" style="1" customWidth="1"/>
    <col min="2822" max="2822" width="14.85546875" style="1" customWidth="1"/>
    <col min="2823" max="2823" width="14.42578125" style="1" customWidth="1"/>
    <col min="2824" max="2824" width="16.5703125" style="1" bestFit="1" customWidth="1"/>
    <col min="2825" max="2825" width="16.140625" style="1" customWidth="1"/>
    <col min="2826" max="2826" width="16.42578125" style="1" bestFit="1" customWidth="1"/>
    <col min="2827" max="2827" width="15.42578125" style="1" customWidth="1"/>
    <col min="2828" max="2828" width="12.7109375" style="1" bestFit="1" customWidth="1"/>
    <col min="2829" max="2829" width="15.42578125" style="1" customWidth="1"/>
    <col min="2830" max="2830" width="12.7109375" style="1" bestFit="1" customWidth="1"/>
    <col min="2831" max="2831" width="17.85546875" style="1" customWidth="1"/>
    <col min="2832" max="2832" width="12.7109375" style="1" bestFit="1" customWidth="1"/>
    <col min="2833" max="3070" width="9.140625" style="1" customWidth="1"/>
    <col min="3071" max="3071" width="11.7109375" style="1" customWidth="1"/>
    <col min="3072" max="3072" width="38.42578125" style="1"/>
    <col min="3073" max="3073" width="12.42578125" style="1" customWidth="1"/>
    <col min="3074" max="3074" width="24.85546875" style="1" customWidth="1"/>
    <col min="3075" max="3075" width="39.42578125" style="1" customWidth="1"/>
    <col min="3076" max="3076" width="15.85546875" style="1" customWidth="1"/>
    <col min="3077" max="3077" width="16.7109375" style="1" customWidth="1"/>
    <col min="3078" max="3078" width="14.85546875" style="1" customWidth="1"/>
    <col min="3079" max="3079" width="14.42578125" style="1" customWidth="1"/>
    <col min="3080" max="3080" width="16.5703125" style="1" bestFit="1" customWidth="1"/>
    <col min="3081" max="3081" width="16.140625" style="1" customWidth="1"/>
    <col min="3082" max="3082" width="16.42578125" style="1" bestFit="1" customWidth="1"/>
    <col min="3083" max="3083" width="15.42578125" style="1" customWidth="1"/>
    <col min="3084" max="3084" width="12.7109375" style="1" bestFit="1" customWidth="1"/>
    <col min="3085" max="3085" width="15.42578125" style="1" customWidth="1"/>
    <col min="3086" max="3086" width="12.7109375" style="1" bestFit="1" customWidth="1"/>
    <col min="3087" max="3087" width="17.85546875" style="1" customWidth="1"/>
    <col min="3088" max="3088" width="12.7109375" style="1" bestFit="1" customWidth="1"/>
    <col min="3089" max="3326" width="9.140625" style="1" customWidth="1"/>
    <col min="3327" max="3327" width="11.7109375" style="1" customWidth="1"/>
    <col min="3328" max="3328" width="38.42578125" style="1"/>
    <col min="3329" max="3329" width="12.42578125" style="1" customWidth="1"/>
    <col min="3330" max="3330" width="24.85546875" style="1" customWidth="1"/>
    <col min="3331" max="3331" width="39.42578125" style="1" customWidth="1"/>
    <col min="3332" max="3332" width="15.85546875" style="1" customWidth="1"/>
    <col min="3333" max="3333" width="16.7109375" style="1" customWidth="1"/>
    <col min="3334" max="3334" width="14.85546875" style="1" customWidth="1"/>
    <col min="3335" max="3335" width="14.42578125" style="1" customWidth="1"/>
    <col min="3336" max="3336" width="16.5703125" style="1" bestFit="1" customWidth="1"/>
    <col min="3337" max="3337" width="16.140625" style="1" customWidth="1"/>
    <col min="3338" max="3338" width="16.42578125" style="1" bestFit="1" customWidth="1"/>
    <col min="3339" max="3339" width="15.42578125" style="1" customWidth="1"/>
    <col min="3340" max="3340" width="12.7109375" style="1" bestFit="1" customWidth="1"/>
    <col min="3341" max="3341" width="15.42578125" style="1" customWidth="1"/>
    <col min="3342" max="3342" width="12.7109375" style="1" bestFit="1" customWidth="1"/>
    <col min="3343" max="3343" width="17.85546875" style="1" customWidth="1"/>
    <col min="3344" max="3344" width="12.7109375" style="1" bestFit="1" customWidth="1"/>
    <col min="3345" max="3582" width="9.140625" style="1" customWidth="1"/>
    <col min="3583" max="3583" width="11.7109375" style="1" customWidth="1"/>
    <col min="3584" max="3584" width="38.42578125" style="1"/>
    <col min="3585" max="3585" width="12.42578125" style="1" customWidth="1"/>
    <col min="3586" max="3586" width="24.85546875" style="1" customWidth="1"/>
    <col min="3587" max="3587" width="39.42578125" style="1" customWidth="1"/>
    <col min="3588" max="3588" width="15.85546875" style="1" customWidth="1"/>
    <col min="3589" max="3589" width="16.7109375" style="1" customWidth="1"/>
    <col min="3590" max="3590" width="14.85546875" style="1" customWidth="1"/>
    <col min="3591" max="3591" width="14.42578125" style="1" customWidth="1"/>
    <col min="3592" max="3592" width="16.5703125" style="1" bestFit="1" customWidth="1"/>
    <col min="3593" max="3593" width="16.140625" style="1" customWidth="1"/>
    <col min="3594" max="3594" width="16.42578125" style="1" bestFit="1" customWidth="1"/>
    <col min="3595" max="3595" width="15.42578125" style="1" customWidth="1"/>
    <col min="3596" max="3596" width="12.7109375" style="1" bestFit="1" customWidth="1"/>
    <col min="3597" max="3597" width="15.42578125" style="1" customWidth="1"/>
    <col min="3598" max="3598" width="12.7109375" style="1" bestFit="1" customWidth="1"/>
    <col min="3599" max="3599" width="17.85546875" style="1" customWidth="1"/>
    <col min="3600" max="3600" width="12.7109375" style="1" bestFit="1" customWidth="1"/>
    <col min="3601" max="3838" width="9.140625" style="1" customWidth="1"/>
    <col min="3839" max="3839" width="11.7109375" style="1" customWidth="1"/>
    <col min="3840" max="3840" width="38.42578125" style="1"/>
    <col min="3841" max="3841" width="12.42578125" style="1" customWidth="1"/>
    <col min="3842" max="3842" width="24.85546875" style="1" customWidth="1"/>
    <col min="3843" max="3843" width="39.42578125" style="1" customWidth="1"/>
    <col min="3844" max="3844" width="15.85546875" style="1" customWidth="1"/>
    <col min="3845" max="3845" width="16.7109375" style="1" customWidth="1"/>
    <col min="3846" max="3846" width="14.85546875" style="1" customWidth="1"/>
    <col min="3847" max="3847" width="14.42578125" style="1" customWidth="1"/>
    <col min="3848" max="3848" width="16.5703125" style="1" bestFit="1" customWidth="1"/>
    <col min="3849" max="3849" width="16.140625" style="1" customWidth="1"/>
    <col min="3850" max="3850" width="16.42578125" style="1" bestFit="1" customWidth="1"/>
    <col min="3851" max="3851" width="15.42578125" style="1" customWidth="1"/>
    <col min="3852" max="3852" width="12.7109375" style="1" bestFit="1" customWidth="1"/>
    <col min="3853" max="3853" width="15.42578125" style="1" customWidth="1"/>
    <col min="3854" max="3854" width="12.7109375" style="1" bestFit="1" customWidth="1"/>
    <col min="3855" max="3855" width="17.85546875" style="1" customWidth="1"/>
    <col min="3856" max="3856" width="12.7109375" style="1" bestFit="1" customWidth="1"/>
    <col min="3857" max="4094" width="9.140625" style="1" customWidth="1"/>
    <col min="4095" max="4095" width="11.7109375" style="1" customWidth="1"/>
    <col min="4096" max="4096" width="38.42578125" style="1"/>
    <col min="4097" max="4097" width="12.42578125" style="1" customWidth="1"/>
    <col min="4098" max="4098" width="24.85546875" style="1" customWidth="1"/>
    <col min="4099" max="4099" width="39.42578125" style="1" customWidth="1"/>
    <col min="4100" max="4100" width="15.85546875" style="1" customWidth="1"/>
    <col min="4101" max="4101" width="16.7109375" style="1" customWidth="1"/>
    <col min="4102" max="4102" width="14.85546875" style="1" customWidth="1"/>
    <col min="4103" max="4103" width="14.42578125" style="1" customWidth="1"/>
    <col min="4104" max="4104" width="16.5703125" style="1" bestFit="1" customWidth="1"/>
    <col min="4105" max="4105" width="16.140625" style="1" customWidth="1"/>
    <col min="4106" max="4106" width="16.42578125" style="1" bestFit="1" customWidth="1"/>
    <col min="4107" max="4107" width="15.42578125" style="1" customWidth="1"/>
    <col min="4108" max="4108" width="12.7109375" style="1" bestFit="1" customWidth="1"/>
    <col min="4109" max="4109" width="15.42578125" style="1" customWidth="1"/>
    <col min="4110" max="4110" width="12.7109375" style="1" bestFit="1" customWidth="1"/>
    <col min="4111" max="4111" width="17.85546875" style="1" customWidth="1"/>
    <col min="4112" max="4112" width="12.7109375" style="1" bestFit="1" customWidth="1"/>
    <col min="4113" max="4350" width="9.140625" style="1" customWidth="1"/>
    <col min="4351" max="4351" width="11.7109375" style="1" customWidth="1"/>
    <col min="4352" max="4352" width="38.42578125" style="1"/>
    <col min="4353" max="4353" width="12.42578125" style="1" customWidth="1"/>
    <col min="4354" max="4354" width="24.85546875" style="1" customWidth="1"/>
    <col min="4355" max="4355" width="39.42578125" style="1" customWidth="1"/>
    <col min="4356" max="4356" width="15.85546875" style="1" customWidth="1"/>
    <col min="4357" max="4357" width="16.7109375" style="1" customWidth="1"/>
    <col min="4358" max="4358" width="14.85546875" style="1" customWidth="1"/>
    <col min="4359" max="4359" width="14.42578125" style="1" customWidth="1"/>
    <col min="4360" max="4360" width="16.5703125" style="1" bestFit="1" customWidth="1"/>
    <col min="4361" max="4361" width="16.140625" style="1" customWidth="1"/>
    <col min="4362" max="4362" width="16.42578125" style="1" bestFit="1" customWidth="1"/>
    <col min="4363" max="4363" width="15.42578125" style="1" customWidth="1"/>
    <col min="4364" max="4364" width="12.7109375" style="1" bestFit="1" customWidth="1"/>
    <col min="4365" max="4365" width="15.42578125" style="1" customWidth="1"/>
    <col min="4366" max="4366" width="12.7109375" style="1" bestFit="1" customWidth="1"/>
    <col min="4367" max="4367" width="17.85546875" style="1" customWidth="1"/>
    <col min="4368" max="4368" width="12.7109375" style="1" bestFit="1" customWidth="1"/>
    <col min="4369" max="4606" width="9.140625" style="1" customWidth="1"/>
    <col min="4607" max="4607" width="11.7109375" style="1" customWidth="1"/>
    <col min="4608" max="4608" width="38.42578125" style="1"/>
    <col min="4609" max="4609" width="12.42578125" style="1" customWidth="1"/>
    <col min="4610" max="4610" width="24.85546875" style="1" customWidth="1"/>
    <col min="4611" max="4611" width="39.42578125" style="1" customWidth="1"/>
    <col min="4612" max="4612" width="15.85546875" style="1" customWidth="1"/>
    <col min="4613" max="4613" width="16.7109375" style="1" customWidth="1"/>
    <col min="4614" max="4614" width="14.85546875" style="1" customWidth="1"/>
    <col min="4615" max="4615" width="14.42578125" style="1" customWidth="1"/>
    <col min="4616" max="4616" width="16.5703125" style="1" bestFit="1" customWidth="1"/>
    <col min="4617" max="4617" width="16.140625" style="1" customWidth="1"/>
    <col min="4618" max="4618" width="16.42578125" style="1" bestFit="1" customWidth="1"/>
    <col min="4619" max="4619" width="15.42578125" style="1" customWidth="1"/>
    <col min="4620" max="4620" width="12.7109375" style="1" bestFit="1" customWidth="1"/>
    <col min="4621" max="4621" width="15.42578125" style="1" customWidth="1"/>
    <col min="4622" max="4622" width="12.7109375" style="1" bestFit="1" customWidth="1"/>
    <col min="4623" max="4623" width="17.85546875" style="1" customWidth="1"/>
    <col min="4624" max="4624" width="12.7109375" style="1" bestFit="1" customWidth="1"/>
    <col min="4625" max="4862" width="9.140625" style="1" customWidth="1"/>
    <col min="4863" max="4863" width="11.7109375" style="1" customWidth="1"/>
    <col min="4864" max="4864" width="38.42578125" style="1"/>
    <col min="4865" max="4865" width="12.42578125" style="1" customWidth="1"/>
    <col min="4866" max="4866" width="24.85546875" style="1" customWidth="1"/>
    <col min="4867" max="4867" width="39.42578125" style="1" customWidth="1"/>
    <col min="4868" max="4868" width="15.85546875" style="1" customWidth="1"/>
    <col min="4869" max="4869" width="16.7109375" style="1" customWidth="1"/>
    <col min="4870" max="4870" width="14.85546875" style="1" customWidth="1"/>
    <col min="4871" max="4871" width="14.42578125" style="1" customWidth="1"/>
    <col min="4872" max="4872" width="16.5703125" style="1" bestFit="1" customWidth="1"/>
    <col min="4873" max="4873" width="16.140625" style="1" customWidth="1"/>
    <col min="4874" max="4874" width="16.42578125" style="1" bestFit="1" customWidth="1"/>
    <col min="4875" max="4875" width="15.42578125" style="1" customWidth="1"/>
    <col min="4876" max="4876" width="12.7109375" style="1" bestFit="1" customWidth="1"/>
    <col min="4877" max="4877" width="15.42578125" style="1" customWidth="1"/>
    <col min="4878" max="4878" width="12.7109375" style="1" bestFit="1" customWidth="1"/>
    <col min="4879" max="4879" width="17.85546875" style="1" customWidth="1"/>
    <col min="4880" max="4880" width="12.7109375" style="1" bestFit="1" customWidth="1"/>
    <col min="4881" max="5118" width="9.140625" style="1" customWidth="1"/>
    <col min="5119" max="5119" width="11.7109375" style="1" customWidth="1"/>
    <col min="5120" max="5120" width="38.42578125" style="1"/>
    <col min="5121" max="5121" width="12.42578125" style="1" customWidth="1"/>
    <col min="5122" max="5122" width="24.85546875" style="1" customWidth="1"/>
    <col min="5123" max="5123" width="39.42578125" style="1" customWidth="1"/>
    <col min="5124" max="5124" width="15.85546875" style="1" customWidth="1"/>
    <col min="5125" max="5125" width="16.7109375" style="1" customWidth="1"/>
    <col min="5126" max="5126" width="14.85546875" style="1" customWidth="1"/>
    <col min="5127" max="5127" width="14.42578125" style="1" customWidth="1"/>
    <col min="5128" max="5128" width="16.5703125" style="1" bestFit="1" customWidth="1"/>
    <col min="5129" max="5129" width="16.140625" style="1" customWidth="1"/>
    <col min="5130" max="5130" width="16.42578125" style="1" bestFit="1" customWidth="1"/>
    <col min="5131" max="5131" width="15.42578125" style="1" customWidth="1"/>
    <col min="5132" max="5132" width="12.7109375" style="1" bestFit="1" customWidth="1"/>
    <col min="5133" max="5133" width="15.42578125" style="1" customWidth="1"/>
    <col min="5134" max="5134" width="12.7109375" style="1" bestFit="1" customWidth="1"/>
    <col min="5135" max="5135" width="17.85546875" style="1" customWidth="1"/>
    <col min="5136" max="5136" width="12.7109375" style="1" bestFit="1" customWidth="1"/>
    <col min="5137" max="5374" width="9.140625" style="1" customWidth="1"/>
    <col min="5375" max="5375" width="11.7109375" style="1" customWidth="1"/>
    <col min="5376" max="5376" width="38.42578125" style="1"/>
    <col min="5377" max="5377" width="12.42578125" style="1" customWidth="1"/>
    <col min="5378" max="5378" width="24.85546875" style="1" customWidth="1"/>
    <col min="5379" max="5379" width="39.42578125" style="1" customWidth="1"/>
    <col min="5380" max="5380" width="15.85546875" style="1" customWidth="1"/>
    <col min="5381" max="5381" width="16.7109375" style="1" customWidth="1"/>
    <col min="5382" max="5382" width="14.85546875" style="1" customWidth="1"/>
    <col min="5383" max="5383" width="14.42578125" style="1" customWidth="1"/>
    <col min="5384" max="5384" width="16.5703125" style="1" bestFit="1" customWidth="1"/>
    <col min="5385" max="5385" width="16.140625" style="1" customWidth="1"/>
    <col min="5386" max="5386" width="16.42578125" style="1" bestFit="1" customWidth="1"/>
    <col min="5387" max="5387" width="15.42578125" style="1" customWidth="1"/>
    <col min="5388" max="5388" width="12.7109375" style="1" bestFit="1" customWidth="1"/>
    <col min="5389" max="5389" width="15.42578125" style="1" customWidth="1"/>
    <col min="5390" max="5390" width="12.7109375" style="1" bestFit="1" customWidth="1"/>
    <col min="5391" max="5391" width="17.85546875" style="1" customWidth="1"/>
    <col min="5392" max="5392" width="12.7109375" style="1" bestFit="1" customWidth="1"/>
    <col min="5393" max="5630" width="9.140625" style="1" customWidth="1"/>
    <col min="5631" max="5631" width="11.7109375" style="1" customWidth="1"/>
    <col min="5632" max="5632" width="38.42578125" style="1"/>
    <col min="5633" max="5633" width="12.42578125" style="1" customWidth="1"/>
    <col min="5634" max="5634" width="24.85546875" style="1" customWidth="1"/>
    <col min="5635" max="5635" width="39.42578125" style="1" customWidth="1"/>
    <col min="5636" max="5636" width="15.85546875" style="1" customWidth="1"/>
    <col min="5637" max="5637" width="16.7109375" style="1" customWidth="1"/>
    <col min="5638" max="5638" width="14.85546875" style="1" customWidth="1"/>
    <col min="5639" max="5639" width="14.42578125" style="1" customWidth="1"/>
    <col min="5640" max="5640" width="16.5703125" style="1" bestFit="1" customWidth="1"/>
    <col min="5641" max="5641" width="16.140625" style="1" customWidth="1"/>
    <col min="5642" max="5642" width="16.42578125" style="1" bestFit="1" customWidth="1"/>
    <col min="5643" max="5643" width="15.42578125" style="1" customWidth="1"/>
    <col min="5644" max="5644" width="12.7109375" style="1" bestFit="1" customWidth="1"/>
    <col min="5645" max="5645" width="15.42578125" style="1" customWidth="1"/>
    <col min="5646" max="5646" width="12.7109375" style="1" bestFit="1" customWidth="1"/>
    <col min="5647" max="5647" width="17.85546875" style="1" customWidth="1"/>
    <col min="5648" max="5648" width="12.7109375" style="1" bestFit="1" customWidth="1"/>
    <col min="5649" max="5886" width="9.140625" style="1" customWidth="1"/>
    <col min="5887" max="5887" width="11.7109375" style="1" customWidth="1"/>
    <col min="5888" max="5888" width="38.42578125" style="1"/>
    <col min="5889" max="5889" width="12.42578125" style="1" customWidth="1"/>
    <col min="5890" max="5890" width="24.85546875" style="1" customWidth="1"/>
    <col min="5891" max="5891" width="39.42578125" style="1" customWidth="1"/>
    <col min="5892" max="5892" width="15.85546875" style="1" customWidth="1"/>
    <col min="5893" max="5893" width="16.7109375" style="1" customWidth="1"/>
    <col min="5894" max="5894" width="14.85546875" style="1" customWidth="1"/>
    <col min="5895" max="5895" width="14.42578125" style="1" customWidth="1"/>
    <col min="5896" max="5896" width="16.5703125" style="1" bestFit="1" customWidth="1"/>
    <col min="5897" max="5897" width="16.140625" style="1" customWidth="1"/>
    <col min="5898" max="5898" width="16.42578125" style="1" bestFit="1" customWidth="1"/>
    <col min="5899" max="5899" width="15.42578125" style="1" customWidth="1"/>
    <col min="5900" max="5900" width="12.7109375" style="1" bestFit="1" customWidth="1"/>
    <col min="5901" max="5901" width="15.42578125" style="1" customWidth="1"/>
    <col min="5902" max="5902" width="12.7109375" style="1" bestFit="1" customWidth="1"/>
    <col min="5903" max="5903" width="17.85546875" style="1" customWidth="1"/>
    <col min="5904" max="5904" width="12.7109375" style="1" bestFit="1" customWidth="1"/>
    <col min="5905" max="6142" width="9.140625" style="1" customWidth="1"/>
    <col min="6143" max="6143" width="11.7109375" style="1" customWidth="1"/>
    <col min="6144" max="6144" width="38.42578125" style="1"/>
    <col min="6145" max="6145" width="12.42578125" style="1" customWidth="1"/>
    <col min="6146" max="6146" width="24.85546875" style="1" customWidth="1"/>
    <col min="6147" max="6147" width="39.42578125" style="1" customWidth="1"/>
    <col min="6148" max="6148" width="15.85546875" style="1" customWidth="1"/>
    <col min="6149" max="6149" width="16.7109375" style="1" customWidth="1"/>
    <col min="6150" max="6150" width="14.85546875" style="1" customWidth="1"/>
    <col min="6151" max="6151" width="14.42578125" style="1" customWidth="1"/>
    <col min="6152" max="6152" width="16.5703125" style="1" bestFit="1" customWidth="1"/>
    <col min="6153" max="6153" width="16.140625" style="1" customWidth="1"/>
    <col min="6154" max="6154" width="16.42578125" style="1" bestFit="1" customWidth="1"/>
    <col min="6155" max="6155" width="15.42578125" style="1" customWidth="1"/>
    <col min="6156" max="6156" width="12.7109375" style="1" bestFit="1" customWidth="1"/>
    <col min="6157" max="6157" width="15.42578125" style="1" customWidth="1"/>
    <col min="6158" max="6158" width="12.7109375" style="1" bestFit="1" customWidth="1"/>
    <col min="6159" max="6159" width="17.85546875" style="1" customWidth="1"/>
    <col min="6160" max="6160" width="12.7109375" style="1" bestFit="1" customWidth="1"/>
    <col min="6161" max="6398" width="9.140625" style="1" customWidth="1"/>
    <col min="6399" max="6399" width="11.7109375" style="1" customWidth="1"/>
    <col min="6400" max="6400" width="38.42578125" style="1"/>
    <col min="6401" max="6401" width="12.42578125" style="1" customWidth="1"/>
    <col min="6402" max="6402" width="24.85546875" style="1" customWidth="1"/>
    <col min="6403" max="6403" width="39.42578125" style="1" customWidth="1"/>
    <col min="6404" max="6404" width="15.85546875" style="1" customWidth="1"/>
    <col min="6405" max="6405" width="16.7109375" style="1" customWidth="1"/>
    <col min="6406" max="6406" width="14.85546875" style="1" customWidth="1"/>
    <col min="6407" max="6407" width="14.42578125" style="1" customWidth="1"/>
    <col min="6408" max="6408" width="16.5703125" style="1" bestFit="1" customWidth="1"/>
    <col min="6409" max="6409" width="16.140625" style="1" customWidth="1"/>
    <col min="6410" max="6410" width="16.42578125" style="1" bestFit="1" customWidth="1"/>
    <col min="6411" max="6411" width="15.42578125" style="1" customWidth="1"/>
    <col min="6412" max="6412" width="12.7109375" style="1" bestFit="1" customWidth="1"/>
    <col min="6413" max="6413" width="15.42578125" style="1" customWidth="1"/>
    <col min="6414" max="6414" width="12.7109375" style="1" bestFit="1" customWidth="1"/>
    <col min="6415" max="6415" width="17.85546875" style="1" customWidth="1"/>
    <col min="6416" max="6416" width="12.7109375" style="1" bestFit="1" customWidth="1"/>
    <col min="6417" max="6654" width="9.140625" style="1" customWidth="1"/>
    <col min="6655" max="6655" width="11.7109375" style="1" customWidth="1"/>
    <col min="6656" max="6656" width="38.42578125" style="1"/>
    <col min="6657" max="6657" width="12.42578125" style="1" customWidth="1"/>
    <col min="6658" max="6658" width="24.85546875" style="1" customWidth="1"/>
    <col min="6659" max="6659" width="39.42578125" style="1" customWidth="1"/>
    <col min="6660" max="6660" width="15.85546875" style="1" customWidth="1"/>
    <col min="6661" max="6661" width="16.7109375" style="1" customWidth="1"/>
    <col min="6662" max="6662" width="14.85546875" style="1" customWidth="1"/>
    <col min="6663" max="6663" width="14.42578125" style="1" customWidth="1"/>
    <col min="6664" max="6664" width="16.5703125" style="1" bestFit="1" customWidth="1"/>
    <col min="6665" max="6665" width="16.140625" style="1" customWidth="1"/>
    <col min="6666" max="6666" width="16.42578125" style="1" bestFit="1" customWidth="1"/>
    <col min="6667" max="6667" width="15.42578125" style="1" customWidth="1"/>
    <col min="6668" max="6668" width="12.7109375" style="1" bestFit="1" customWidth="1"/>
    <col min="6669" max="6669" width="15.42578125" style="1" customWidth="1"/>
    <col min="6670" max="6670" width="12.7109375" style="1" bestFit="1" customWidth="1"/>
    <col min="6671" max="6671" width="17.85546875" style="1" customWidth="1"/>
    <col min="6672" max="6672" width="12.7109375" style="1" bestFit="1" customWidth="1"/>
    <col min="6673" max="6910" width="9.140625" style="1" customWidth="1"/>
    <col min="6911" max="6911" width="11.7109375" style="1" customWidth="1"/>
    <col min="6912" max="6912" width="38.42578125" style="1"/>
    <col min="6913" max="6913" width="12.42578125" style="1" customWidth="1"/>
    <col min="6914" max="6914" width="24.85546875" style="1" customWidth="1"/>
    <col min="6915" max="6915" width="39.42578125" style="1" customWidth="1"/>
    <col min="6916" max="6916" width="15.85546875" style="1" customWidth="1"/>
    <col min="6917" max="6917" width="16.7109375" style="1" customWidth="1"/>
    <col min="6918" max="6918" width="14.85546875" style="1" customWidth="1"/>
    <col min="6919" max="6919" width="14.42578125" style="1" customWidth="1"/>
    <col min="6920" max="6920" width="16.5703125" style="1" bestFit="1" customWidth="1"/>
    <col min="6921" max="6921" width="16.140625" style="1" customWidth="1"/>
    <col min="6922" max="6922" width="16.42578125" style="1" bestFit="1" customWidth="1"/>
    <col min="6923" max="6923" width="15.42578125" style="1" customWidth="1"/>
    <col min="6924" max="6924" width="12.7109375" style="1" bestFit="1" customWidth="1"/>
    <col min="6925" max="6925" width="15.42578125" style="1" customWidth="1"/>
    <col min="6926" max="6926" width="12.7109375" style="1" bestFit="1" customWidth="1"/>
    <col min="6927" max="6927" width="17.85546875" style="1" customWidth="1"/>
    <col min="6928" max="6928" width="12.7109375" style="1" bestFit="1" customWidth="1"/>
    <col min="6929" max="7166" width="9.140625" style="1" customWidth="1"/>
    <col min="7167" max="7167" width="11.7109375" style="1" customWidth="1"/>
    <col min="7168" max="7168" width="38.42578125" style="1"/>
    <col min="7169" max="7169" width="12.42578125" style="1" customWidth="1"/>
    <col min="7170" max="7170" width="24.85546875" style="1" customWidth="1"/>
    <col min="7171" max="7171" width="39.42578125" style="1" customWidth="1"/>
    <col min="7172" max="7172" width="15.85546875" style="1" customWidth="1"/>
    <col min="7173" max="7173" width="16.7109375" style="1" customWidth="1"/>
    <col min="7174" max="7174" width="14.85546875" style="1" customWidth="1"/>
    <col min="7175" max="7175" width="14.42578125" style="1" customWidth="1"/>
    <col min="7176" max="7176" width="16.5703125" style="1" bestFit="1" customWidth="1"/>
    <col min="7177" max="7177" width="16.140625" style="1" customWidth="1"/>
    <col min="7178" max="7178" width="16.42578125" style="1" bestFit="1" customWidth="1"/>
    <col min="7179" max="7179" width="15.42578125" style="1" customWidth="1"/>
    <col min="7180" max="7180" width="12.7109375" style="1" bestFit="1" customWidth="1"/>
    <col min="7181" max="7181" width="15.42578125" style="1" customWidth="1"/>
    <col min="7182" max="7182" width="12.7109375" style="1" bestFit="1" customWidth="1"/>
    <col min="7183" max="7183" width="17.85546875" style="1" customWidth="1"/>
    <col min="7184" max="7184" width="12.7109375" style="1" bestFit="1" customWidth="1"/>
    <col min="7185" max="7422" width="9.140625" style="1" customWidth="1"/>
    <col min="7423" max="7423" width="11.7109375" style="1" customWidth="1"/>
    <col min="7424" max="7424" width="38.42578125" style="1"/>
    <col min="7425" max="7425" width="12.42578125" style="1" customWidth="1"/>
    <col min="7426" max="7426" width="24.85546875" style="1" customWidth="1"/>
    <col min="7427" max="7427" width="39.42578125" style="1" customWidth="1"/>
    <col min="7428" max="7428" width="15.85546875" style="1" customWidth="1"/>
    <col min="7429" max="7429" width="16.7109375" style="1" customWidth="1"/>
    <col min="7430" max="7430" width="14.85546875" style="1" customWidth="1"/>
    <col min="7431" max="7431" width="14.42578125" style="1" customWidth="1"/>
    <col min="7432" max="7432" width="16.5703125" style="1" bestFit="1" customWidth="1"/>
    <col min="7433" max="7433" width="16.140625" style="1" customWidth="1"/>
    <col min="7434" max="7434" width="16.42578125" style="1" bestFit="1" customWidth="1"/>
    <col min="7435" max="7435" width="15.42578125" style="1" customWidth="1"/>
    <col min="7436" max="7436" width="12.7109375" style="1" bestFit="1" customWidth="1"/>
    <col min="7437" max="7437" width="15.42578125" style="1" customWidth="1"/>
    <col min="7438" max="7438" width="12.7109375" style="1" bestFit="1" customWidth="1"/>
    <col min="7439" max="7439" width="17.85546875" style="1" customWidth="1"/>
    <col min="7440" max="7440" width="12.7109375" style="1" bestFit="1" customWidth="1"/>
    <col min="7441" max="7678" width="9.140625" style="1" customWidth="1"/>
    <col min="7679" max="7679" width="11.7109375" style="1" customWidth="1"/>
    <col min="7680" max="7680" width="38.42578125" style="1"/>
    <col min="7681" max="7681" width="12.42578125" style="1" customWidth="1"/>
    <col min="7682" max="7682" width="24.85546875" style="1" customWidth="1"/>
    <col min="7683" max="7683" width="39.42578125" style="1" customWidth="1"/>
    <col min="7684" max="7684" width="15.85546875" style="1" customWidth="1"/>
    <col min="7685" max="7685" width="16.7109375" style="1" customWidth="1"/>
    <col min="7686" max="7686" width="14.85546875" style="1" customWidth="1"/>
    <col min="7687" max="7687" width="14.42578125" style="1" customWidth="1"/>
    <col min="7688" max="7688" width="16.5703125" style="1" bestFit="1" customWidth="1"/>
    <col min="7689" max="7689" width="16.140625" style="1" customWidth="1"/>
    <col min="7690" max="7690" width="16.42578125" style="1" bestFit="1" customWidth="1"/>
    <col min="7691" max="7691" width="15.42578125" style="1" customWidth="1"/>
    <col min="7692" max="7692" width="12.7109375" style="1" bestFit="1" customWidth="1"/>
    <col min="7693" max="7693" width="15.42578125" style="1" customWidth="1"/>
    <col min="7694" max="7694" width="12.7109375" style="1" bestFit="1" customWidth="1"/>
    <col min="7695" max="7695" width="17.85546875" style="1" customWidth="1"/>
    <col min="7696" max="7696" width="12.7109375" style="1" bestFit="1" customWidth="1"/>
    <col min="7697" max="7934" width="9.140625" style="1" customWidth="1"/>
    <col min="7935" max="7935" width="11.7109375" style="1" customWidth="1"/>
    <col min="7936" max="7936" width="38.42578125" style="1"/>
    <col min="7937" max="7937" width="12.42578125" style="1" customWidth="1"/>
    <col min="7938" max="7938" width="24.85546875" style="1" customWidth="1"/>
    <col min="7939" max="7939" width="39.42578125" style="1" customWidth="1"/>
    <col min="7940" max="7940" width="15.85546875" style="1" customWidth="1"/>
    <col min="7941" max="7941" width="16.7109375" style="1" customWidth="1"/>
    <col min="7942" max="7942" width="14.85546875" style="1" customWidth="1"/>
    <col min="7943" max="7943" width="14.42578125" style="1" customWidth="1"/>
    <col min="7944" max="7944" width="16.5703125" style="1" bestFit="1" customWidth="1"/>
    <col min="7945" max="7945" width="16.140625" style="1" customWidth="1"/>
    <col min="7946" max="7946" width="16.42578125" style="1" bestFit="1" customWidth="1"/>
    <col min="7947" max="7947" width="15.42578125" style="1" customWidth="1"/>
    <col min="7948" max="7948" width="12.7109375" style="1" bestFit="1" customWidth="1"/>
    <col min="7949" max="7949" width="15.42578125" style="1" customWidth="1"/>
    <col min="7950" max="7950" width="12.7109375" style="1" bestFit="1" customWidth="1"/>
    <col min="7951" max="7951" width="17.85546875" style="1" customWidth="1"/>
    <col min="7952" max="7952" width="12.7109375" style="1" bestFit="1" customWidth="1"/>
    <col min="7953" max="8190" width="9.140625" style="1" customWidth="1"/>
    <col min="8191" max="8191" width="11.7109375" style="1" customWidth="1"/>
    <col min="8192" max="8192" width="38.42578125" style="1"/>
    <col min="8193" max="8193" width="12.42578125" style="1" customWidth="1"/>
    <col min="8194" max="8194" width="24.85546875" style="1" customWidth="1"/>
    <col min="8195" max="8195" width="39.42578125" style="1" customWidth="1"/>
    <col min="8196" max="8196" width="15.85546875" style="1" customWidth="1"/>
    <col min="8197" max="8197" width="16.7109375" style="1" customWidth="1"/>
    <col min="8198" max="8198" width="14.85546875" style="1" customWidth="1"/>
    <col min="8199" max="8199" width="14.42578125" style="1" customWidth="1"/>
    <col min="8200" max="8200" width="16.5703125" style="1" bestFit="1" customWidth="1"/>
    <col min="8201" max="8201" width="16.140625" style="1" customWidth="1"/>
    <col min="8202" max="8202" width="16.42578125" style="1" bestFit="1" customWidth="1"/>
    <col min="8203" max="8203" width="15.42578125" style="1" customWidth="1"/>
    <col min="8204" max="8204" width="12.7109375" style="1" bestFit="1" customWidth="1"/>
    <col min="8205" max="8205" width="15.42578125" style="1" customWidth="1"/>
    <col min="8206" max="8206" width="12.7109375" style="1" bestFit="1" customWidth="1"/>
    <col min="8207" max="8207" width="17.85546875" style="1" customWidth="1"/>
    <col min="8208" max="8208" width="12.7109375" style="1" bestFit="1" customWidth="1"/>
    <col min="8209" max="8446" width="9.140625" style="1" customWidth="1"/>
    <col min="8447" max="8447" width="11.7109375" style="1" customWidth="1"/>
    <col min="8448" max="8448" width="38.42578125" style="1"/>
    <col min="8449" max="8449" width="12.42578125" style="1" customWidth="1"/>
    <col min="8450" max="8450" width="24.85546875" style="1" customWidth="1"/>
    <col min="8451" max="8451" width="39.42578125" style="1" customWidth="1"/>
    <col min="8452" max="8452" width="15.85546875" style="1" customWidth="1"/>
    <col min="8453" max="8453" width="16.7109375" style="1" customWidth="1"/>
    <col min="8454" max="8454" width="14.85546875" style="1" customWidth="1"/>
    <col min="8455" max="8455" width="14.42578125" style="1" customWidth="1"/>
    <col min="8456" max="8456" width="16.5703125" style="1" bestFit="1" customWidth="1"/>
    <col min="8457" max="8457" width="16.140625" style="1" customWidth="1"/>
    <col min="8458" max="8458" width="16.42578125" style="1" bestFit="1" customWidth="1"/>
    <col min="8459" max="8459" width="15.42578125" style="1" customWidth="1"/>
    <col min="8460" max="8460" width="12.7109375" style="1" bestFit="1" customWidth="1"/>
    <col min="8461" max="8461" width="15.42578125" style="1" customWidth="1"/>
    <col min="8462" max="8462" width="12.7109375" style="1" bestFit="1" customWidth="1"/>
    <col min="8463" max="8463" width="17.85546875" style="1" customWidth="1"/>
    <col min="8464" max="8464" width="12.7109375" style="1" bestFit="1" customWidth="1"/>
    <col min="8465" max="8702" width="9.140625" style="1" customWidth="1"/>
    <col min="8703" max="8703" width="11.7109375" style="1" customWidth="1"/>
    <col min="8704" max="8704" width="38.42578125" style="1"/>
    <col min="8705" max="8705" width="12.42578125" style="1" customWidth="1"/>
    <col min="8706" max="8706" width="24.85546875" style="1" customWidth="1"/>
    <col min="8707" max="8707" width="39.42578125" style="1" customWidth="1"/>
    <col min="8708" max="8708" width="15.85546875" style="1" customWidth="1"/>
    <col min="8709" max="8709" width="16.7109375" style="1" customWidth="1"/>
    <col min="8710" max="8710" width="14.85546875" style="1" customWidth="1"/>
    <col min="8711" max="8711" width="14.42578125" style="1" customWidth="1"/>
    <col min="8712" max="8712" width="16.5703125" style="1" bestFit="1" customWidth="1"/>
    <col min="8713" max="8713" width="16.140625" style="1" customWidth="1"/>
    <col min="8714" max="8714" width="16.42578125" style="1" bestFit="1" customWidth="1"/>
    <col min="8715" max="8715" width="15.42578125" style="1" customWidth="1"/>
    <col min="8716" max="8716" width="12.7109375" style="1" bestFit="1" customWidth="1"/>
    <col min="8717" max="8717" width="15.42578125" style="1" customWidth="1"/>
    <col min="8718" max="8718" width="12.7109375" style="1" bestFit="1" customWidth="1"/>
    <col min="8719" max="8719" width="17.85546875" style="1" customWidth="1"/>
    <col min="8720" max="8720" width="12.7109375" style="1" bestFit="1" customWidth="1"/>
    <col min="8721" max="8958" width="9.140625" style="1" customWidth="1"/>
    <col min="8959" max="8959" width="11.7109375" style="1" customWidth="1"/>
    <col min="8960" max="8960" width="38.42578125" style="1"/>
    <col min="8961" max="8961" width="12.42578125" style="1" customWidth="1"/>
    <col min="8962" max="8962" width="24.85546875" style="1" customWidth="1"/>
    <col min="8963" max="8963" width="39.42578125" style="1" customWidth="1"/>
    <col min="8964" max="8964" width="15.85546875" style="1" customWidth="1"/>
    <col min="8965" max="8965" width="16.7109375" style="1" customWidth="1"/>
    <col min="8966" max="8966" width="14.85546875" style="1" customWidth="1"/>
    <col min="8967" max="8967" width="14.42578125" style="1" customWidth="1"/>
    <col min="8968" max="8968" width="16.5703125" style="1" bestFit="1" customWidth="1"/>
    <col min="8969" max="8969" width="16.140625" style="1" customWidth="1"/>
    <col min="8970" max="8970" width="16.42578125" style="1" bestFit="1" customWidth="1"/>
    <col min="8971" max="8971" width="15.42578125" style="1" customWidth="1"/>
    <col min="8972" max="8972" width="12.7109375" style="1" bestFit="1" customWidth="1"/>
    <col min="8973" max="8973" width="15.42578125" style="1" customWidth="1"/>
    <col min="8974" max="8974" width="12.7109375" style="1" bestFit="1" customWidth="1"/>
    <col min="8975" max="8975" width="17.85546875" style="1" customWidth="1"/>
    <col min="8976" max="8976" width="12.7109375" style="1" bestFit="1" customWidth="1"/>
    <col min="8977" max="9214" width="9.140625" style="1" customWidth="1"/>
    <col min="9215" max="9215" width="11.7109375" style="1" customWidth="1"/>
    <col min="9216" max="9216" width="38.42578125" style="1"/>
    <col min="9217" max="9217" width="12.42578125" style="1" customWidth="1"/>
    <col min="9218" max="9218" width="24.85546875" style="1" customWidth="1"/>
    <col min="9219" max="9219" width="39.42578125" style="1" customWidth="1"/>
    <col min="9220" max="9220" width="15.85546875" style="1" customWidth="1"/>
    <col min="9221" max="9221" width="16.7109375" style="1" customWidth="1"/>
    <col min="9222" max="9222" width="14.85546875" style="1" customWidth="1"/>
    <col min="9223" max="9223" width="14.42578125" style="1" customWidth="1"/>
    <col min="9224" max="9224" width="16.5703125" style="1" bestFit="1" customWidth="1"/>
    <col min="9225" max="9225" width="16.140625" style="1" customWidth="1"/>
    <col min="9226" max="9226" width="16.42578125" style="1" bestFit="1" customWidth="1"/>
    <col min="9227" max="9227" width="15.42578125" style="1" customWidth="1"/>
    <col min="9228" max="9228" width="12.7109375" style="1" bestFit="1" customWidth="1"/>
    <col min="9229" max="9229" width="15.42578125" style="1" customWidth="1"/>
    <col min="9230" max="9230" width="12.7109375" style="1" bestFit="1" customWidth="1"/>
    <col min="9231" max="9231" width="17.85546875" style="1" customWidth="1"/>
    <col min="9232" max="9232" width="12.7109375" style="1" bestFit="1" customWidth="1"/>
    <col min="9233" max="9470" width="9.140625" style="1" customWidth="1"/>
    <col min="9471" max="9471" width="11.7109375" style="1" customWidth="1"/>
    <col min="9472" max="9472" width="38.42578125" style="1"/>
    <col min="9473" max="9473" width="12.42578125" style="1" customWidth="1"/>
    <col min="9474" max="9474" width="24.85546875" style="1" customWidth="1"/>
    <col min="9475" max="9475" width="39.42578125" style="1" customWidth="1"/>
    <col min="9476" max="9476" width="15.85546875" style="1" customWidth="1"/>
    <col min="9477" max="9477" width="16.7109375" style="1" customWidth="1"/>
    <col min="9478" max="9478" width="14.85546875" style="1" customWidth="1"/>
    <col min="9479" max="9479" width="14.42578125" style="1" customWidth="1"/>
    <col min="9480" max="9480" width="16.5703125" style="1" bestFit="1" customWidth="1"/>
    <col min="9481" max="9481" width="16.140625" style="1" customWidth="1"/>
    <col min="9482" max="9482" width="16.42578125" style="1" bestFit="1" customWidth="1"/>
    <col min="9483" max="9483" width="15.42578125" style="1" customWidth="1"/>
    <col min="9484" max="9484" width="12.7109375" style="1" bestFit="1" customWidth="1"/>
    <col min="9485" max="9485" width="15.42578125" style="1" customWidth="1"/>
    <col min="9486" max="9486" width="12.7109375" style="1" bestFit="1" customWidth="1"/>
    <col min="9487" max="9487" width="17.85546875" style="1" customWidth="1"/>
    <col min="9488" max="9488" width="12.7109375" style="1" bestFit="1" customWidth="1"/>
    <col min="9489" max="9726" width="9.140625" style="1" customWidth="1"/>
    <col min="9727" max="9727" width="11.7109375" style="1" customWidth="1"/>
    <col min="9728" max="9728" width="38.42578125" style="1"/>
    <col min="9729" max="9729" width="12.42578125" style="1" customWidth="1"/>
    <col min="9730" max="9730" width="24.85546875" style="1" customWidth="1"/>
    <col min="9731" max="9731" width="39.42578125" style="1" customWidth="1"/>
    <col min="9732" max="9732" width="15.85546875" style="1" customWidth="1"/>
    <col min="9733" max="9733" width="16.7109375" style="1" customWidth="1"/>
    <col min="9734" max="9734" width="14.85546875" style="1" customWidth="1"/>
    <col min="9735" max="9735" width="14.42578125" style="1" customWidth="1"/>
    <col min="9736" max="9736" width="16.5703125" style="1" bestFit="1" customWidth="1"/>
    <col min="9737" max="9737" width="16.140625" style="1" customWidth="1"/>
    <col min="9738" max="9738" width="16.42578125" style="1" bestFit="1" customWidth="1"/>
    <col min="9739" max="9739" width="15.42578125" style="1" customWidth="1"/>
    <col min="9740" max="9740" width="12.7109375" style="1" bestFit="1" customWidth="1"/>
    <col min="9741" max="9741" width="15.42578125" style="1" customWidth="1"/>
    <col min="9742" max="9742" width="12.7109375" style="1" bestFit="1" customWidth="1"/>
    <col min="9743" max="9743" width="17.85546875" style="1" customWidth="1"/>
    <col min="9744" max="9744" width="12.7109375" style="1" bestFit="1" customWidth="1"/>
    <col min="9745" max="9982" width="9.140625" style="1" customWidth="1"/>
    <col min="9983" max="9983" width="11.7109375" style="1" customWidth="1"/>
    <col min="9984" max="9984" width="38.42578125" style="1"/>
    <col min="9985" max="9985" width="12.42578125" style="1" customWidth="1"/>
    <col min="9986" max="9986" width="24.85546875" style="1" customWidth="1"/>
    <col min="9987" max="9987" width="39.42578125" style="1" customWidth="1"/>
    <col min="9988" max="9988" width="15.85546875" style="1" customWidth="1"/>
    <col min="9989" max="9989" width="16.7109375" style="1" customWidth="1"/>
    <col min="9990" max="9990" width="14.85546875" style="1" customWidth="1"/>
    <col min="9991" max="9991" width="14.42578125" style="1" customWidth="1"/>
    <col min="9992" max="9992" width="16.5703125" style="1" bestFit="1" customWidth="1"/>
    <col min="9993" max="9993" width="16.140625" style="1" customWidth="1"/>
    <col min="9994" max="9994" width="16.42578125" style="1" bestFit="1" customWidth="1"/>
    <col min="9995" max="9995" width="15.42578125" style="1" customWidth="1"/>
    <col min="9996" max="9996" width="12.7109375" style="1" bestFit="1" customWidth="1"/>
    <col min="9997" max="9997" width="15.42578125" style="1" customWidth="1"/>
    <col min="9998" max="9998" width="12.7109375" style="1" bestFit="1" customWidth="1"/>
    <col min="9999" max="9999" width="17.85546875" style="1" customWidth="1"/>
    <col min="10000" max="10000" width="12.7109375" style="1" bestFit="1" customWidth="1"/>
    <col min="10001" max="10238" width="9.140625" style="1" customWidth="1"/>
    <col min="10239" max="10239" width="11.7109375" style="1" customWidth="1"/>
    <col min="10240" max="10240" width="38.42578125" style="1"/>
    <col min="10241" max="10241" width="12.42578125" style="1" customWidth="1"/>
    <col min="10242" max="10242" width="24.85546875" style="1" customWidth="1"/>
    <col min="10243" max="10243" width="39.42578125" style="1" customWidth="1"/>
    <col min="10244" max="10244" width="15.85546875" style="1" customWidth="1"/>
    <col min="10245" max="10245" width="16.7109375" style="1" customWidth="1"/>
    <col min="10246" max="10246" width="14.85546875" style="1" customWidth="1"/>
    <col min="10247" max="10247" width="14.42578125" style="1" customWidth="1"/>
    <col min="10248" max="10248" width="16.5703125" style="1" bestFit="1" customWidth="1"/>
    <col min="10249" max="10249" width="16.140625" style="1" customWidth="1"/>
    <col min="10250" max="10250" width="16.42578125" style="1" bestFit="1" customWidth="1"/>
    <col min="10251" max="10251" width="15.42578125" style="1" customWidth="1"/>
    <col min="10252" max="10252" width="12.7109375" style="1" bestFit="1" customWidth="1"/>
    <col min="10253" max="10253" width="15.42578125" style="1" customWidth="1"/>
    <col min="10254" max="10254" width="12.7109375" style="1" bestFit="1" customWidth="1"/>
    <col min="10255" max="10255" width="17.85546875" style="1" customWidth="1"/>
    <col min="10256" max="10256" width="12.7109375" style="1" bestFit="1" customWidth="1"/>
    <col min="10257" max="10494" width="9.140625" style="1" customWidth="1"/>
    <col min="10495" max="10495" width="11.7109375" style="1" customWidth="1"/>
    <col min="10496" max="10496" width="38.42578125" style="1"/>
    <col min="10497" max="10497" width="12.42578125" style="1" customWidth="1"/>
    <col min="10498" max="10498" width="24.85546875" style="1" customWidth="1"/>
    <col min="10499" max="10499" width="39.42578125" style="1" customWidth="1"/>
    <col min="10500" max="10500" width="15.85546875" style="1" customWidth="1"/>
    <col min="10501" max="10501" width="16.7109375" style="1" customWidth="1"/>
    <col min="10502" max="10502" width="14.85546875" style="1" customWidth="1"/>
    <col min="10503" max="10503" width="14.42578125" style="1" customWidth="1"/>
    <col min="10504" max="10504" width="16.5703125" style="1" bestFit="1" customWidth="1"/>
    <col min="10505" max="10505" width="16.140625" style="1" customWidth="1"/>
    <col min="10506" max="10506" width="16.42578125" style="1" bestFit="1" customWidth="1"/>
    <col min="10507" max="10507" width="15.42578125" style="1" customWidth="1"/>
    <col min="10508" max="10508" width="12.7109375" style="1" bestFit="1" customWidth="1"/>
    <col min="10509" max="10509" width="15.42578125" style="1" customWidth="1"/>
    <col min="10510" max="10510" width="12.7109375" style="1" bestFit="1" customWidth="1"/>
    <col min="10511" max="10511" width="17.85546875" style="1" customWidth="1"/>
    <col min="10512" max="10512" width="12.7109375" style="1" bestFit="1" customWidth="1"/>
    <col min="10513" max="10750" width="9.140625" style="1" customWidth="1"/>
    <col min="10751" max="10751" width="11.7109375" style="1" customWidth="1"/>
    <col min="10752" max="10752" width="38.42578125" style="1"/>
    <col min="10753" max="10753" width="12.42578125" style="1" customWidth="1"/>
    <col min="10754" max="10754" width="24.85546875" style="1" customWidth="1"/>
    <col min="10755" max="10755" width="39.42578125" style="1" customWidth="1"/>
    <col min="10756" max="10756" width="15.85546875" style="1" customWidth="1"/>
    <col min="10757" max="10757" width="16.7109375" style="1" customWidth="1"/>
    <col min="10758" max="10758" width="14.85546875" style="1" customWidth="1"/>
    <col min="10759" max="10759" width="14.42578125" style="1" customWidth="1"/>
    <col min="10760" max="10760" width="16.5703125" style="1" bestFit="1" customWidth="1"/>
    <col min="10761" max="10761" width="16.140625" style="1" customWidth="1"/>
    <col min="10762" max="10762" width="16.42578125" style="1" bestFit="1" customWidth="1"/>
    <col min="10763" max="10763" width="15.42578125" style="1" customWidth="1"/>
    <col min="10764" max="10764" width="12.7109375" style="1" bestFit="1" customWidth="1"/>
    <col min="10765" max="10765" width="15.42578125" style="1" customWidth="1"/>
    <col min="10766" max="10766" width="12.7109375" style="1" bestFit="1" customWidth="1"/>
    <col min="10767" max="10767" width="17.85546875" style="1" customWidth="1"/>
    <col min="10768" max="10768" width="12.7109375" style="1" bestFit="1" customWidth="1"/>
    <col min="10769" max="11006" width="9.140625" style="1" customWidth="1"/>
    <col min="11007" max="11007" width="11.7109375" style="1" customWidth="1"/>
    <col min="11008" max="11008" width="38.42578125" style="1"/>
    <col min="11009" max="11009" width="12.42578125" style="1" customWidth="1"/>
    <col min="11010" max="11010" width="24.85546875" style="1" customWidth="1"/>
    <col min="11011" max="11011" width="39.42578125" style="1" customWidth="1"/>
    <col min="11012" max="11012" width="15.85546875" style="1" customWidth="1"/>
    <col min="11013" max="11013" width="16.7109375" style="1" customWidth="1"/>
    <col min="11014" max="11014" width="14.85546875" style="1" customWidth="1"/>
    <col min="11015" max="11015" width="14.42578125" style="1" customWidth="1"/>
    <col min="11016" max="11016" width="16.5703125" style="1" bestFit="1" customWidth="1"/>
    <col min="11017" max="11017" width="16.140625" style="1" customWidth="1"/>
    <col min="11018" max="11018" width="16.42578125" style="1" bestFit="1" customWidth="1"/>
    <col min="11019" max="11019" width="15.42578125" style="1" customWidth="1"/>
    <col min="11020" max="11020" width="12.7109375" style="1" bestFit="1" customWidth="1"/>
    <col min="11021" max="11021" width="15.42578125" style="1" customWidth="1"/>
    <col min="11022" max="11022" width="12.7109375" style="1" bestFit="1" customWidth="1"/>
    <col min="11023" max="11023" width="17.85546875" style="1" customWidth="1"/>
    <col min="11024" max="11024" width="12.7109375" style="1" bestFit="1" customWidth="1"/>
    <col min="11025" max="11262" width="9.140625" style="1" customWidth="1"/>
    <col min="11263" max="11263" width="11.7109375" style="1" customWidth="1"/>
    <col min="11264" max="11264" width="38.42578125" style="1"/>
    <col min="11265" max="11265" width="12.42578125" style="1" customWidth="1"/>
    <col min="11266" max="11266" width="24.85546875" style="1" customWidth="1"/>
    <col min="11267" max="11267" width="39.42578125" style="1" customWidth="1"/>
    <col min="11268" max="11268" width="15.85546875" style="1" customWidth="1"/>
    <col min="11269" max="11269" width="16.7109375" style="1" customWidth="1"/>
    <col min="11270" max="11270" width="14.85546875" style="1" customWidth="1"/>
    <col min="11271" max="11271" width="14.42578125" style="1" customWidth="1"/>
    <col min="11272" max="11272" width="16.5703125" style="1" bestFit="1" customWidth="1"/>
    <col min="11273" max="11273" width="16.140625" style="1" customWidth="1"/>
    <col min="11274" max="11274" width="16.42578125" style="1" bestFit="1" customWidth="1"/>
    <col min="11275" max="11275" width="15.42578125" style="1" customWidth="1"/>
    <col min="11276" max="11276" width="12.7109375" style="1" bestFit="1" customWidth="1"/>
    <col min="11277" max="11277" width="15.42578125" style="1" customWidth="1"/>
    <col min="11278" max="11278" width="12.7109375" style="1" bestFit="1" customWidth="1"/>
    <col min="11279" max="11279" width="17.85546875" style="1" customWidth="1"/>
    <col min="11280" max="11280" width="12.7109375" style="1" bestFit="1" customWidth="1"/>
    <col min="11281" max="11518" width="9.140625" style="1" customWidth="1"/>
    <col min="11519" max="11519" width="11.7109375" style="1" customWidth="1"/>
    <col min="11520" max="11520" width="38.42578125" style="1"/>
    <col min="11521" max="11521" width="12.42578125" style="1" customWidth="1"/>
    <col min="11522" max="11522" width="24.85546875" style="1" customWidth="1"/>
    <col min="11523" max="11523" width="39.42578125" style="1" customWidth="1"/>
    <col min="11524" max="11524" width="15.85546875" style="1" customWidth="1"/>
    <col min="11525" max="11525" width="16.7109375" style="1" customWidth="1"/>
    <col min="11526" max="11526" width="14.85546875" style="1" customWidth="1"/>
    <col min="11527" max="11527" width="14.42578125" style="1" customWidth="1"/>
    <col min="11528" max="11528" width="16.5703125" style="1" bestFit="1" customWidth="1"/>
    <col min="11529" max="11529" width="16.140625" style="1" customWidth="1"/>
    <col min="11530" max="11530" width="16.42578125" style="1" bestFit="1" customWidth="1"/>
    <col min="11531" max="11531" width="15.42578125" style="1" customWidth="1"/>
    <col min="11532" max="11532" width="12.7109375" style="1" bestFit="1" customWidth="1"/>
    <col min="11533" max="11533" width="15.42578125" style="1" customWidth="1"/>
    <col min="11534" max="11534" width="12.7109375" style="1" bestFit="1" customWidth="1"/>
    <col min="11535" max="11535" width="17.85546875" style="1" customWidth="1"/>
    <col min="11536" max="11536" width="12.7109375" style="1" bestFit="1" customWidth="1"/>
    <col min="11537" max="11774" width="9.140625" style="1" customWidth="1"/>
    <col min="11775" max="11775" width="11.7109375" style="1" customWidth="1"/>
    <col min="11776" max="11776" width="38.42578125" style="1"/>
    <col min="11777" max="11777" width="12.42578125" style="1" customWidth="1"/>
    <col min="11778" max="11778" width="24.85546875" style="1" customWidth="1"/>
    <col min="11779" max="11779" width="39.42578125" style="1" customWidth="1"/>
    <col min="11780" max="11780" width="15.85546875" style="1" customWidth="1"/>
    <col min="11781" max="11781" width="16.7109375" style="1" customWidth="1"/>
    <col min="11782" max="11782" width="14.85546875" style="1" customWidth="1"/>
    <col min="11783" max="11783" width="14.42578125" style="1" customWidth="1"/>
    <col min="11784" max="11784" width="16.5703125" style="1" bestFit="1" customWidth="1"/>
    <col min="11785" max="11785" width="16.140625" style="1" customWidth="1"/>
    <col min="11786" max="11786" width="16.42578125" style="1" bestFit="1" customWidth="1"/>
    <col min="11787" max="11787" width="15.42578125" style="1" customWidth="1"/>
    <col min="11788" max="11788" width="12.7109375" style="1" bestFit="1" customWidth="1"/>
    <col min="11789" max="11789" width="15.42578125" style="1" customWidth="1"/>
    <col min="11790" max="11790" width="12.7109375" style="1" bestFit="1" customWidth="1"/>
    <col min="11791" max="11791" width="17.85546875" style="1" customWidth="1"/>
    <col min="11792" max="11792" width="12.7109375" style="1" bestFit="1" customWidth="1"/>
    <col min="11793" max="12030" width="9.140625" style="1" customWidth="1"/>
    <col min="12031" max="12031" width="11.7109375" style="1" customWidth="1"/>
    <col min="12032" max="12032" width="38.42578125" style="1"/>
    <col min="12033" max="12033" width="12.42578125" style="1" customWidth="1"/>
    <col min="12034" max="12034" width="24.85546875" style="1" customWidth="1"/>
    <col min="12035" max="12035" width="39.42578125" style="1" customWidth="1"/>
    <col min="12036" max="12036" width="15.85546875" style="1" customWidth="1"/>
    <col min="12037" max="12037" width="16.7109375" style="1" customWidth="1"/>
    <col min="12038" max="12038" width="14.85546875" style="1" customWidth="1"/>
    <col min="12039" max="12039" width="14.42578125" style="1" customWidth="1"/>
    <col min="12040" max="12040" width="16.5703125" style="1" bestFit="1" customWidth="1"/>
    <col min="12041" max="12041" width="16.140625" style="1" customWidth="1"/>
    <col min="12042" max="12042" width="16.42578125" style="1" bestFit="1" customWidth="1"/>
    <col min="12043" max="12043" width="15.42578125" style="1" customWidth="1"/>
    <col min="12044" max="12044" width="12.7109375" style="1" bestFit="1" customWidth="1"/>
    <col min="12045" max="12045" width="15.42578125" style="1" customWidth="1"/>
    <col min="12046" max="12046" width="12.7109375" style="1" bestFit="1" customWidth="1"/>
    <col min="12047" max="12047" width="17.85546875" style="1" customWidth="1"/>
    <col min="12048" max="12048" width="12.7109375" style="1" bestFit="1" customWidth="1"/>
    <col min="12049" max="12286" width="9.140625" style="1" customWidth="1"/>
    <col min="12287" max="12287" width="11.7109375" style="1" customWidth="1"/>
    <col min="12288" max="12288" width="38.42578125" style="1"/>
    <col min="12289" max="12289" width="12.42578125" style="1" customWidth="1"/>
    <col min="12290" max="12290" width="24.85546875" style="1" customWidth="1"/>
    <col min="12291" max="12291" width="39.42578125" style="1" customWidth="1"/>
    <col min="12292" max="12292" width="15.85546875" style="1" customWidth="1"/>
    <col min="12293" max="12293" width="16.7109375" style="1" customWidth="1"/>
    <col min="12294" max="12294" width="14.85546875" style="1" customWidth="1"/>
    <col min="12295" max="12295" width="14.42578125" style="1" customWidth="1"/>
    <col min="12296" max="12296" width="16.5703125" style="1" bestFit="1" customWidth="1"/>
    <col min="12297" max="12297" width="16.140625" style="1" customWidth="1"/>
    <col min="12298" max="12298" width="16.42578125" style="1" bestFit="1" customWidth="1"/>
    <col min="12299" max="12299" width="15.42578125" style="1" customWidth="1"/>
    <col min="12300" max="12300" width="12.7109375" style="1" bestFit="1" customWidth="1"/>
    <col min="12301" max="12301" width="15.42578125" style="1" customWidth="1"/>
    <col min="12302" max="12302" width="12.7109375" style="1" bestFit="1" customWidth="1"/>
    <col min="12303" max="12303" width="17.85546875" style="1" customWidth="1"/>
    <col min="12304" max="12304" width="12.7109375" style="1" bestFit="1" customWidth="1"/>
    <col min="12305" max="12542" width="9.140625" style="1" customWidth="1"/>
    <col min="12543" max="12543" width="11.7109375" style="1" customWidth="1"/>
    <col min="12544" max="12544" width="38.42578125" style="1"/>
    <col min="12545" max="12545" width="12.42578125" style="1" customWidth="1"/>
    <col min="12546" max="12546" width="24.85546875" style="1" customWidth="1"/>
    <col min="12547" max="12547" width="39.42578125" style="1" customWidth="1"/>
    <col min="12548" max="12548" width="15.85546875" style="1" customWidth="1"/>
    <col min="12549" max="12549" width="16.7109375" style="1" customWidth="1"/>
    <col min="12550" max="12550" width="14.85546875" style="1" customWidth="1"/>
    <col min="12551" max="12551" width="14.42578125" style="1" customWidth="1"/>
    <col min="12552" max="12552" width="16.5703125" style="1" bestFit="1" customWidth="1"/>
    <col min="12553" max="12553" width="16.140625" style="1" customWidth="1"/>
    <col min="12554" max="12554" width="16.42578125" style="1" bestFit="1" customWidth="1"/>
    <col min="12555" max="12555" width="15.42578125" style="1" customWidth="1"/>
    <col min="12556" max="12556" width="12.7109375" style="1" bestFit="1" customWidth="1"/>
    <col min="12557" max="12557" width="15.42578125" style="1" customWidth="1"/>
    <col min="12558" max="12558" width="12.7109375" style="1" bestFit="1" customWidth="1"/>
    <col min="12559" max="12559" width="17.85546875" style="1" customWidth="1"/>
    <col min="12560" max="12560" width="12.7109375" style="1" bestFit="1" customWidth="1"/>
    <col min="12561" max="12798" width="9.140625" style="1" customWidth="1"/>
    <col min="12799" max="12799" width="11.7109375" style="1" customWidth="1"/>
    <col min="12800" max="12800" width="38.42578125" style="1"/>
    <col min="12801" max="12801" width="12.42578125" style="1" customWidth="1"/>
    <col min="12802" max="12802" width="24.85546875" style="1" customWidth="1"/>
    <col min="12803" max="12803" width="39.42578125" style="1" customWidth="1"/>
    <col min="12804" max="12804" width="15.85546875" style="1" customWidth="1"/>
    <col min="12805" max="12805" width="16.7109375" style="1" customWidth="1"/>
    <col min="12806" max="12806" width="14.85546875" style="1" customWidth="1"/>
    <col min="12807" max="12807" width="14.42578125" style="1" customWidth="1"/>
    <col min="12808" max="12808" width="16.5703125" style="1" bestFit="1" customWidth="1"/>
    <col min="12809" max="12809" width="16.140625" style="1" customWidth="1"/>
    <col min="12810" max="12810" width="16.42578125" style="1" bestFit="1" customWidth="1"/>
    <col min="12811" max="12811" width="15.42578125" style="1" customWidth="1"/>
    <col min="12812" max="12812" width="12.7109375" style="1" bestFit="1" customWidth="1"/>
    <col min="12813" max="12813" width="15.42578125" style="1" customWidth="1"/>
    <col min="12814" max="12814" width="12.7109375" style="1" bestFit="1" customWidth="1"/>
    <col min="12815" max="12815" width="17.85546875" style="1" customWidth="1"/>
    <col min="12816" max="12816" width="12.7109375" style="1" bestFit="1" customWidth="1"/>
    <col min="12817" max="13054" width="9.140625" style="1" customWidth="1"/>
    <col min="13055" max="13055" width="11.7109375" style="1" customWidth="1"/>
    <col min="13056" max="13056" width="38.42578125" style="1"/>
    <col min="13057" max="13057" width="12.42578125" style="1" customWidth="1"/>
    <col min="13058" max="13058" width="24.85546875" style="1" customWidth="1"/>
    <col min="13059" max="13059" width="39.42578125" style="1" customWidth="1"/>
    <col min="13060" max="13060" width="15.85546875" style="1" customWidth="1"/>
    <col min="13061" max="13061" width="16.7109375" style="1" customWidth="1"/>
    <col min="13062" max="13062" width="14.85546875" style="1" customWidth="1"/>
    <col min="13063" max="13063" width="14.42578125" style="1" customWidth="1"/>
    <col min="13064" max="13064" width="16.5703125" style="1" bestFit="1" customWidth="1"/>
    <col min="13065" max="13065" width="16.140625" style="1" customWidth="1"/>
    <col min="13066" max="13066" width="16.42578125" style="1" bestFit="1" customWidth="1"/>
    <col min="13067" max="13067" width="15.42578125" style="1" customWidth="1"/>
    <col min="13068" max="13068" width="12.7109375" style="1" bestFit="1" customWidth="1"/>
    <col min="13069" max="13069" width="15.42578125" style="1" customWidth="1"/>
    <col min="13070" max="13070" width="12.7109375" style="1" bestFit="1" customWidth="1"/>
    <col min="13071" max="13071" width="17.85546875" style="1" customWidth="1"/>
    <col min="13072" max="13072" width="12.7109375" style="1" bestFit="1" customWidth="1"/>
    <col min="13073" max="13310" width="9.140625" style="1" customWidth="1"/>
    <col min="13311" max="13311" width="11.7109375" style="1" customWidth="1"/>
    <col min="13312" max="13312" width="38.42578125" style="1"/>
    <col min="13313" max="13313" width="12.42578125" style="1" customWidth="1"/>
    <col min="13314" max="13314" width="24.85546875" style="1" customWidth="1"/>
    <col min="13315" max="13315" width="39.42578125" style="1" customWidth="1"/>
    <col min="13316" max="13316" width="15.85546875" style="1" customWidth="1"/>
    <col min="13317" max="13317" width="16.7109375" style="1" customWidth="1"/>
    <col min="13318" max="13318" width="14.85546875" style="1" customWidth="1"/>
    <col min="13319" max="13319" width="14.42578125" style="1" customWidth="1"/>
    <col min="13320" max="13320" width="16.5703125" style="1" bestFit="1" customWidth="1"/>
    <col min="13321" max="13321" width="16.140625" style="1" customWidth="1"/>
    <col min="13322" max="13322" width="16.42578125" style="1" bestFit="1" customWidth="1"/>
    <col min="13323" max="13323" width="15.42578125" style="1" customWidth="1"/>
    <col min="13324" max="13324" width="12.7109375" style="1" bestFit="1" customWidth="1"/>
    <col min="13325" max="13325" width="15.42578125" style="1" customWidth="1"/>
    <col min="13326" max="13326" width="12.7109375" style="1" bestFit="1" customWidth="1"/>
    <col min="13327" max="13327" width="17.85546875" style="1" customWidth="1"/>
    <col min="13328" max="13328" width="12.7109375" style="1" bestFit="1" customWidth="1"/>
    <col min="13329" max="13566" width="9.140625" style="1" customWidth="1"/>
    <col min="13567" max="13567" width="11.7109375" style="1" customWidth="1"/>
    <col min="13568" max="13568" width="38.42578125" style="1"/>
    <col min="13569" max="13569" width="12.42578125" style="1" customWidth="1"/>
    <col min="13570" max="13570" width="24.85546875" style="1" customWidth="1"/>
    <col min="13571" max="13571" width="39.42578125" style="1" customWidth="1"/>
    <col min="13572" max="13572" width="15.85546875" style="1" customWidth="1"/>
    <col min="13573" max="13573" width="16.7109375" style="1" customWidth="1"/>
    <col min="13574" max="13574" width="14.85546875" style="1" customWidth="1"/>
    <col min="13575" max="13575" width="14.42578125" style="1" customWidth="1"/>
    <col min="13576" max="13576" width="16.5703125" style="1" bestFit="1" customWidth="1"/>
    <col min="13577" max="13577" width="16.140625" style="1" customWidth="1"/>
    <col min="13578" max="13578" width="16.42578125" style="1" bestFit="1" customWidth="1"/>
    <col min="13579" max="13579" width="15.42578125" style="1" customWidth="1"/>
    <col min="13580" max="13580" width="12.7109375" style="1" bestFit="1" customWidth="1"/>
    <col min="13581" max="13581" width="15.42578125" style="1" customWidth="1"/>
    <col min="13582" max="13582" width="12.7109375" style="1" bestFit="1" customWidth="1"/>
    <col min="13583" max="13583" width="17.85546875" style="1" customWidth="1"/>
    <col min="13584" max="13584" width="12.7109375" style="1" bestFit="1" customWidth="1"/>
    <col min="13585" max="13822" width="9.140625" style="1" customWidth="1"/>
    <col min="13823" max="13823" width="11.7109375" style="1" customWidth="1"/>
    <col min="13824" max="13824" width="38.42578125" style="1"/>
    <col min="13825" max="13825" width="12.42578125" style="1" customWidth="1"/>
    <col min="13826" max="13826" width="24.85546875" style="1" customWidth="1"/>
    <col min="13827" max="13827" width="39.42578125" style="1" customWidth="1"/>
    <col min="13828" max="13828" width="15.85546875" style="1" customWidth="1"/>
    <col min="13829" max="13829" width="16.7109375" style="1" customWidth="1"/>
    <col min="13830" max="13830" width="14.85546875" style="1" customWidth="1"/>
    <col min="13831" max="13831" width="14.42578125" style="1" customWidth="1"/>
    <col min="13832" max="13832" width="16.5703125" style="1" bestFit="1" customWidth="1"/>
    <col min="13833" max="13833" width="16.140625" style="1" customWidth="1"/>
    <col min="13834" max="13834" width="16.42578125" style="1" bestFit="1" customWidth="1"/>
    <col min="13835" max="13835" width="15.42578125" style="1" customWidth="1"/>
    <col min="13836" max="13836" width="12.7109375" style="1" bestFit="1" customWidth="1"/>
    <col min="13837" max="13837" width="15.42578125" style="1" customWidth="1"/>
    <col min="13838" max="13838" width="12.7109375" style="1" bestFit="1" customWidth="1"/>
    <col min="13839" max="13839" width="17.85546875" style="1" customWidth="1"/>
    <col min="13840" max="13840" width="12.7109375" style="1" bestFit="1" customWidth="1"/>
    <col min="13841" max="14078" width="9.140625" style="1" customWidth="1"/>
    <col min="14079" max="14079" width="11.7109375" style="1" customWidth="1"/>
    <col min="14080" max="14080" width="38.42578125" style="1"/>
    <col min="14081" max="14081" width="12.42578125" style="1" customWidth="1"/>
    <col min="14082" max="14082" width="24.85546875" style="1" customWidth="1"/>
    <col min="14083" max="14083" width="39.42578125" style="1" customWidth="1"/>
    <col min="14084" max="14084" width="15.85546875" style="1" customWidth="1"/>
    <col min="14085" max="14085" width="16.7109375" style="1" customWidth="1"/>
    <col min="14086" max="14086" width="14.85546875" style="1" customWidth="1"/>
    <col min="14087" max="14087" width="14.42578125" style="1" customWidth="1"/>
    <col min="14088" max="14088" width="16.5703125" style="1" bestFit="1" customWidth="1"/>
    <col min="14089" max="14089" width="16.140625" style="1" customWidth="1"/>
    <col min="14090" max="14090" width="16.42578125" style="1" bestFit="1" customWidth="1"/>
    <col min="14091" max="14091" width="15.42578125" style="1" customWidth="1"/>
    <col min="14092" max="14092" width="12.7109375" style="1" bestFit="1" customWidth="1"/>
    <col min="14093" max="14093" width="15.42578125" style="1" customWidth="1"/>
    <col min="14094" max="14094" width="12.7109375" style="1" bestFit="1" customWidth="1"/>
    <col min="14095" max="14095" width="17.85546875" style="1" customWidth="1"/>
    <col min="14096" max="14096" width="12.7109375" style="1" bestFit="1" customWidth="1"/>
    <col min="14097" max="14334" width="9.140625" style="1" customWidth="1"/>
    <col min="14335" max="14335" width="11.7109375" style="1" customWidth="1"/>
    <col min="14336" max="14336" width="38.42578125" style="1"/>
    <col min="14337" max="14337" width="12.42578125" style="1" customWidth="1"/>
    <col min="14338" max="14338" width="24.85546875" style="1" customWidth="1"/>
    <col min="14339" max="14339" width="39.42578125" style="1" customWidth="1"/>
    <col min="14340" max="14340" width="15.85546875" style="1" customWidth="1"/>
    <col min="14341" max="14341" width="16.7109375" style="1" customWidth="1"/>
    <col min="14342" max="14342" width="14.85546875" style="1" customWidth="1"/>
    <col min="14343" max="14343" width="14.42578125" style="1" customWidth="1"/>
    <col min="14344" max="14344" width="16.5703125" style="1" bestFit="1" customWidth="1"/>
    <col min="14345" max="14345" width="16.140625" style="1" customWidth="1"/>
    <col min="14346" max="14346" width="16.42578125" style="1" bestFit="1" customWidth="1"/>
    <col min="14347" max="14347" width="15.42578125" style="1" customWidth="1"/>
    <col min="14348" max="14348" width="12.7109375" style="1" bestFit="1" customWidth="1"/>
    <col min="14349" max="14349" width="15.42578125" style="1" customWidth="1"/>
    <col min="14350" max="14350" width="12.7109375" style="1" bestFit="1" customWidth="1"/>
    <col min="14351" max="14351" width="17.85546875" style="1" customWidth="1"/>
    <col min="14352" max="14352" width="12.7109375" style="1" bestFit="1" customWidth="1"/>
    <col min="14353" max="14590" width="9.140625" style="1" customWidth="1"/>
    <col min="14591" max="14591" width="11.7109375" style="1" customWidth="1"/>
    <col min="14592" max="14592" width="38.42578125" style="1"/>
    <col min="14593" max="14593" width="12.42578125" style="1" customWidth="1"/>
    <col min="14594" max="14594" width="24.85546875" style="1" customWidth="1"/>
    <col min="14595" max="14595" width="39.42578125" style="1" customWidth="1"/>
    <col min="14596" max="14596" width="15.85546875" style="1" customWidth="1"/>
    <col min="14597" max="14597" width="16.7109375" style="1" customWidth="1"/>
    <col min="14598" max="14598" width="14.85546875" style="1" customWidth="1"/>
    <col min="14599" max="14599" width="14.42578125" style="1" customWidth="1"/>
    <col min="14600" max="14600" width="16.5703125" style="1" bestFit="1" customWidth="1"/>
    <col min="14601" max="14601" width="16.140625" style="1" customWidth="1"/>
    <col min="14602" max="14602" width="16.42578125" style="1" bestFit="1" customWidth="1"/>
    <col min="14603" max="14603" width="15.42578125" style="1" customWidth="1"/>
    <col min="14604" max="14604" width="12.7109375" style="1" bestFit="1" customWidth="1"/>
    <col min="14605" max="14605" width="15.42578125" style="1" customWidth="1"/>
    <col min="14606" max="14606" width="12.7109375" style="1" bestFit="1" customWidth="1"/>
    <col min="14607" max="14607" width="17.85546875" style="1" customWidth="1"/>
    <col min="14608" max="14608" width="12.7109375" style="1" bestFit="1" customWidth="1"/>
    <col min="14609" max="14846" width="9.140625" style="1" customWidth="1"/>
    <col min="14847" max="14847" width="11.7109375" style="1" customWidth="1"/>
    <col min="14848" max="14848" width="38.42578125" style="1"/>
    <col min="14849" max="14849" width="12.42578125" style="1" customWidth="1"/>
    <col min="14850" max="14850" width="24.85546875" style="1" customWidth="1"/>
    <col min="14851" max="14851" width="39.42578125" style="1" customWidth="1"/>
    <col min="14852" max="14852" width="15.85546875" style="1" customWidth="1"/>
    <col min="14853" max="14853" width="16.7109375" style="1" customWidth="1"/>
    <col min="14854" max="14854" width="14.85546875" style="1" customWidth="1"/>
    <col min="14855" max="14855" width="14.42578125" style="1" customWidth="1"/>
    <col min="14856" max="14856" width="16.5703125" style="1" bestFit="1" customWidth="1"/>
    <col min="14857" max="14857" width="16.140625" style="1" customWidth="1"/>
    <col min="14858" max="14858" width="16.42578125" style="1" bestFit="1" customWidth="1"/>
    <col min="14859" max="14859" width="15.42578125" style="1" customWidth="1"/>
    <col min="14860" max="14860" width="12.7109375" style="1" bestFit="1" customWidth="1"/>
    <col min="14861" max="14861" width="15.42578125" style="1" customWidth="1"/>
    <col min="14862" max="14862" width="12.7109375" style="1" bestFit="1" customWidth="1"/>
    <col min="14863" max="14863" width="17.85546875" style="1" customWidth="1"/>
    <col min="14864" max="14864" width="12.7109375" style="1" bestFit="1" customWidth="1"/>
    <col min="14865" max="15102" width="9.140625" style="1" customWidth="1"/>
    <col min="15103" max="15103" width="11.7109375" style="1" customWidth="1"/>
    <col min="15104" max="15104" width="38.42578125" style="1"/>
    <col min="15105" max="15105" width="12.42578125" style="1" customWidth="1"/>
    <col min="15106" max="15106" width="24.85546875" style="1" customWidth="1"/>
    <col min="15107" max="15107" width="39.42578125" style="1" customWidth="1"/>
    <col min="15108" max="15108" width="15.85546875" style="1" customWidth="1"/>
    <col min="15109" max="15109" width="16.7109375" style="1" customWidth="1"/>
    <col min="15110" max="15110" width="14.85546875" style="1" customWidth="1"/>
    <col min="15111" max="15111" width="14.42578125" style="1" customWidth="1"/>
    <col min="15112" max="15112" width="16.5703125" style="1" bestFit="1" customWidth="1"/>
    <col min="15113" max="15113" width="16.140625" style="1" customWidth="1"/>
    <col min="15114" max="15114" width="16.42578125" style="1" bestFit="1" customWidth="1"/>
    <col min="15115" max="15115" width="15.42578125" style="1" customWidth="1"/>
    <col min="15116" max="15116" width="12.7109375" style="1" bestFit="1" customWidth="1"/>
    <col min="15117" max="15117" width="15.42578125" style="1" customWidth="1"/>
    <col min="15118" max="15118" width="12.7109375" style="1" bestFit="1" customWidth="1"/>
    <col min="15119" max="15119" width="17.85546875" style="1" customWidth="1"/>
    <col min="15120" max="15120" width="12.7109375" style="1" bestFit="1" customWidth="1"/>
    <col min="15121" max="15358" width="9.140625" style="1" customWidth="1"/>
    <col min="15359" max="15359" width="11.7109375" style="1" customWidth="1"/>
    <col min="15360" max="15360" width="38.42578125" style="1"/>
    <col min="15361" max="15361" width="12.42578125" style="1" customWidth="1"/>
    <col min="15362" max="15362" width="24.85546875" style="1" customWidth="1"/>
    <col min="15363" max="15363" width="39.42578125" style="1" customWidth="1"/>
    <col min="15364" max="15364" width="15.85546875" style="1" customWidth="1"/>
    <col min="15365" max="15365" width="16.7109375" style="1" customWidth="1"/>
    <col min="15366" max="15366" width="14.85546875" style="1" customWidth="1"/>
    <col min="15367" max="15367" width="14.42578125" style="1" customWidth="1"/>
    <col min="15368" max="15368" width="16.5703125" style="1" bestFit="1" customWidth="1"/>
    <col min="15369" max="15369" width="16.140625" style="1" customWidth="1"/>
    <col min="15370" max="15370" width="16.42578125" style="1" bestFit="1" customWidth="1"/>
    <col min="15371" max="15371" width="15.42578125" style="1" customWidth="1"/>
    <col min="15372" max="15372" width="12.7109375" style="1" bestFit="1" customWidth="1"/>
    <col min="15373" max="15373" width="15.42578125" style="1" customWidth="1"/>
    <col min="15374" max="15374" width="12.7109375" style="1" bestFit="1" customWidth="1"/>
    <col min="15375" max="15375" width="17.85546875" style="1" customWidth="1"/>
    <col min="15376" max="15376" width="12.7109375" style="1" bestFit="1" customWidth="1"/>
    <col min="15377" max="15614" width="9.140625" style="1" customWidth="1"/>
    <col min="15615" max="15615" width="11.7109375" style="1" customWidth="1"/>
    <col min="15616" max="15616" width="38.42578125" style="1"/>
    <col min="15617" max="15617" width="12.42578125" style="1" customWidth="1"/>
    <col min="15618" max="15618" width="24.85546875" style="1" customWidth="1"/>
    <col min="15619" max="15619" width="39.42578125" style="1" customWidth="1"/>
    <col min="15620" max="15620" width="15.85546875" style="1" customWidth="1"/>
    <col min="15621" max="15621" width="16.7109375" style="1" customWidth="1"/>
    <col min="15622" max="15622" width="14.85546875" style="1" customWidth="1"/>
    <col min="15623" max="15623" width="14.42578125" style="1" customWidth="1"/>
    <col min="15624" max="15624" width="16.5703125" style="1" bestFit="1" customWidth="1"/>
    <col min="15625" max="15625" width="16.140625" style="1" customWidth="1"/>
    <col min="15626" max="15626" width="16.42578125" style="1" bestFit="1" customWidth="1"/>
    <col min="15627" max="15627" width="15.42578125" style="1" customWidth="1"/>
    <col min="15628" max="15628" width="12.7109375" style="1" bestFit="1" customWidth="1"/>
    <col min="15629" max="15629" width="15.42578125" style="1" customWidth="1"/>
    <col min="15630" max="15630" width="12.7109375" style="1" bestFit="1" customWidth="1"/>
    <col min="15631" max="15631" width="17.85546875" style="1" customWidth="1"/>
    <col min="15632" max="15632" width="12.7109375" style="1" bestFit="1" customWidth="1"/>
    <col min="15633" max="15870" width="9.140625" style="1" customWidth="1"/>
    <col min="15871" max="15871" width="11.7109375" style="1" customWidth="1"/>
    <col min="15872" max="15872" width="38.42578125" style="1"/>
    <col min="15873" max="15873" width="12.42578125" style="1" customWidth="1"/>
    <col min="15874" max="15874" width="24.85546875" style="1" customWidth="1"/>
    <col min="15875" max="15875" width="39.42578125" style="1" customWidth="1"/>
    <col min="15876" max="15876" width="15.85546875" style="1" customWidth="1"/>
    <col min="15877" max="15877" width="16.7109375" style="1" customWidth="1"/>
    <col min="15878" max="15878" width="14.85546875" style="1" customWidth="1"/>
    <col min="15879" max="15879" width="14.42578125" style="1" customWidth="1"/>
    <col min="15880" max="15880" width="16.5703125" style="1" bestFit="1" customWidth="1"/>
    <col min="15881" max="15881" width="16.140625" style="1" customWidth="1"/>
    <col min="15882" max="15882" width="16.42578125" style="1" bestFit="1" customWidth="1"/>
    <col min="15883" max="15883" width="15.42578125" style="1" customWidth="1"/>
    <col min="15884" max="15884" width="12.7109375" style="1" bestFit="1" customWidth="1"/>
    <col min="15885" max="15885" width="15.42578125" style="1" customWidth="1"/>
    <col min="15886" max="15886" width="12.7109375" style="1" bestFit="1" customWidth="1"/>
    <col min="15887" max="15887" width="17.85546875" style="1" customWidth="1"/>
    <col min="15888" max="15888" width="12.7109375" style="1" bestFit="1" customWidth="1"/>
    <col min="15889" max="16126" width="9.140625" style="1" customWidth="1"/>
    <col min="16127" max="16127" width="11.7109375" style="1" customWidth="1"/>
    <col min="16128" max="16128" width="38.42578125" style="1"/>
    <col min="16129" max="16129" width="12.42578125" style="1" customWidth="1"/>
    <col min="16130" max="16130" width="24.85546875" style="1" customWidth="1"/>
    <col min="16131" max="16131" width="39.42578125" style="1" customWidth="1"/>
    <col min="16132" max="16132" width="15.85546875" style="1" customWidth="1"/>
    <col min="16133" max="16133" width="16.7109375" style="1" customWidth="1"/>
    <col min="16134" max="16134" width="14.85546875" style="1" customWidth="1"/>
    <col min="16135" max="16135" width="14.42578125" style="1" customWidth="1"/>
    <col min="16136" max="16136" width="16.5703125" style="1" bestFit="1" customWidth="1"/>
    <col min="16137" max="16137" width="16.140625" style="1" customWidth="1"/>
    <col min="16138" max="16138" width="16.42578125" style="1" bestFit="1" customWidth="1"/>
    <col min="16139" max="16139" width="15.42578125" style="1" customWidth="1"/>
    <col min="16140" max="16140" width="12.7109375" style="1" bestFit="1" customWidth="1"/>
    <col min="16141" max="16141" width="15.42578125" style="1" customWidth="1"/>
    <col min="16142" max="16142" width="12.7109375" style="1" bestFit="1" customWidth="1"/>
    <col min="16143" max="16143" width="17.85546875" style="1" customWidth="1"/>
    <col min="16144" max="16144" width="12.7109375" style="1" bestFit="1" customWidth="1"/>
    <col min="16145" max="16382" width="9.140625" style="1" customWidth="1"/>
    <col min="16383" max="16383" width="11.7109375" style="1" customWidth="1"/>
    <col min="16384" max="16384" width="38.42578125" style="1"/>
  </cols>
  <sheetData>
    <row r="1" spans="1:16" ht="37.15" customHeight="1" x14ac:dyDescent="0.25">
      <c r="D1" s="46" t="s">
        <v>123</v>
      </c>
      <c r="E1" s="47"/>
      <c r="F1" s="47"/>
      <c r="G1" s="47"/>
      <c r="H1" s="47"/>
      <c r="I1" s="47"/>
      <c r="J1" s="47"/>
      <c r="K1" s="2"/>
      <c r="L1" s="2"/>
      <c r="M1" s="2"/>
    </row>
    <row r="2" spans="1:16" x14ac:dyDescent="0.25">
      <c r="A2" s="5" t="s">
        <v>0</v>
      </c>
      <c r="B2" s="3"/>
      <c r="C2" s="3"/>
    </row>
    <row r="3" spans="1:16" x14ac:dyDescent="0.25">
      <c r="A3" s="48" t="s">
        <v>1</v>
      </c>
      <c r="B3" s="49"/>
      <c r="C3" s="50"/>
      <c r="D3" s="54" t="s">
        <v>124</v>
      </c>
      <c r="E3" s="56" t="s">
        <v>125</v>
      </c>
      <c r="F3" s="57" t="s">
        <v>126</v>
      </c>
      <c r="G3" s="58"/>
      <c r="H3" s="61" t="s">
        <v>2</v>
      </c>
      <c r="I3" s="62"/>
      <c r="J3" s="63"/>
      <c r="K3" s="44" t="s">
        <v>3</v>
      </c>
      <c r="L3" s="44"/>
      <c r="M3" s="44"/>
      <c r="N3" s="44"/>
      <c r="O3" s="44"/>
      <c r="P3" s="44"/>
    </row>
    <row r="4" spans="1:16" ht="27" customHeight="1" x14ac:dyDescent="0.25">
      <c r="A4" s="51"/>
      <c r="B4" s="52"/>
      <c r="C4" s="53"/>
      <c r="D4" s="54"/>
      <c r="E4" s="56"/>
      <c r="F4" s="59"/>
      <c r="G4" s="60"/>
      <c r="H4" s="64"/>
      <c r="I4" s="65"/>
      <c r="J4" s="66"/>
      <c r="K4" s="67" t="s">
        <v>4</v>
      </c>
      <c r="L4" s="68"/>
      <c r="M4" s="44" t="s">
        <v>5</v>
      </c>
      <c r="N4" s="45"/>
      <c r="O4" s="44" t="s">
        <v>128</v>
      </c>
      <c r="P4" s="45"/>
    </row>
    <row r="5" spans="1:16" ht="59.45" customHeight="1" x14ac:dyDescent="0.25">
      <c r="A5" s="6" t="s">
        <v>6</v>
      </c>
      <c r="B5" s="7" t="s">
        <v>7</v>
      </c>
      <c r="C5" s="7" t="s">
        <v>8</v>
      </c>
      <c r="D5" s="55"/>
      <c r="E5" s="55"/>
      <c r="F5" s="8" t="s">
        <v>9</v>
      </c>
      <c r="G5" s="8" t="s">
        <v>10</v>
      </c>
      <c r="H5" s="9" t="s">
        <v>11</v>
      </c>
      <c r="I5" s="9" t="s">
        <v>12</v>
      </c>
      <c r="J5" s="9" t="s">
        <v>127</v>
      </c>
      <c r="K5" s="8" t="s">
        <v>9</v>
      </c>
      <c r="L5" s="8" t="s">
        <v>10</v>
      </c>
      <c r="M5" s="8" t="s">
        <v>9</v>
      </c>
      <c r="N5" s="8" t="s">
        <v>10</v>
      </c>
      <c r="O5" s="8" t="s">
        <v>9</v>
      </c>
      <c r="P5" s="8" t="s">
        <v>10</v>
      </c>
    </row>
    <row r="6" spans="1:16" ht="31.5" x14ac:dyDescent="0.25">
      <c r="A6" s="39" t="s">
        <v>13</v>
      </c>
      <c r="B6" s="10" t="s">
        <v>14</v>
      </c>
      <c r="C6" s="11" t="s">
        <v>15</v>
      </c>
      <c r="D6" s="12">
        <f>D7+D24+0.1</f>
        <v>3920433.7000000007</v>
      </c>
      <c r="E6" s="12">
        <f>E7+E24</f>
        <v>4094540.2</v>
      </c>
      <c r="F6" s="12">
        <f>E6-D6</f>
        <v>174106.49999999953</v>
      </c>
      <c r="G6" s="12">
        <f>E6/D6*100</f>
        <v>104.44100100455722</v>
      </c>
      <c r="H6" s="12">
        <f t="shared" ref="H6:J6" si="0">H7+H24</f>
        <v>5723944.9000000004</v>
      </c>
      <c r="I6" s="12">
        <f t="shared" si="0"/>
        <v>6991456.9000000004</v>
      </c>
      <c r="J6" s="12">
        <f t="shared" si="0"/>
        <v>7400291.9000000004</v>
      </c>
      <c r="K6" s="12">
        <f>H6-E6</f>
        <v>1629404.7000000002</v>
      </c>
      <c r="L6" s="12">
        <f>H6/E6*100</f>
        <v>139.79457082873432</v>
      </c>
      <c r="M6" s="12">
        <f>I6-H6</f>
        <v>1267512</v>
      </c>
      <c r="N6" s="12">
        <f>I6/H6*100</f>
        <v>122.14402867504892</v>
      </c>
      <c r="O6" s="12">
        <f>J6-I6</f>
        <v>408835</v>
      </c>
      <c r="P6" s="12">
        <f>J6/I6*100</f>
        <v>105.84763670644955</v>
      </c>
    </row>
    <row r="7" spans="1:16" x14ac:dyDescent="0.25">
      <c r="A7" s="40"/>
      <c r="B7" s="10"/>
      <c r="C7" s="11" t="s">
        <v>16</v>
      </c>
      <c r="D7" s="12">
        <f>D8+D11+D13+D15+D18+D20+D23</f>
        <v>3636498.6000000006</v>
      </c>
      <c r="E7" s="12">
        <f>E8+E11+E13+E15+E18+E20+E23</f>
        <v>3862441.5</v>
      </c>
      <c r="F7" s="12">
        <f t="shared" ref="F7:F58" si="1">E7-D7</f>
        <v>225942.89999999944</v>
      </c>
      <c r="G7" s="12">
        <f t="shared" ref="G7:G58" si="2">E7/D7*100</f>
        <v>106.21319914711364</v>
      </c>
      <c r="H7" s="12">
        <f t="shared" ref="H7:J7" si="3">H8+H11+H13+H15+H18+H20+H23</f>
        <v>5500627.4000000004</v>
      </c>
      <c r="I7" s="12">
        <f t="shared" si="3"/>
        <v>6766649.2000000002</v>
      </c>
      <c r="J7" s="12">
        <f t="shared" si="3"/>
        <v>7175139.5</v>
      </c>
      <c r="K7" s="12">
        <f>H7-E7</f>
        <v>1638185.9000000004</v>
      </c>
      <c r="L7" s="12">
        <f>H7/E7*100</f>
        <v>142.41322231029261</v>
      </c>
      <c r="M7" s="12">
        <f>I7-H7</f>
        <v>1266021.7999999998</v>
      </c>
      <c r="N7" s="12">
        <f>I7/H7*100</f>
        <v>123.01595268932412</v>
      </c>
      <c r="O7" s="12">
        <f>J7-I7</f>
        <v>408490.29999999981</v>
      </c>
      <c r="P7" s="12">
        <f>J7/I7*100</f>
        <v>106.03681804577663</v>
      </c>
    </row>
    <row r="8" spans="1:16" x14ac:dyDescent="0.25">
      <c r="A8" s="40">
        <v>182</v>
      </c>
      <c r="B8" s="13" t="s">
        <v>17</v>
      </c>
      <c r="C8" s="14" t="s">
        <v>18</v>
      </c>
      <c r="D8" s="15">
        <f>D9+D10</f>
        <v>2601107</v>
      </c>
      <c r="E8" s="15">
        <f>E9+E10</f>
        <v>2658150.2000000002</v>
      </c>
      <c r="F8" s="15">
        <f t="shared" si="1"/>
        <v>57043.200000000186</v>
      </c>
      <c r="G8" s="15">
        <f t="shared" si="2"/>
        <v>102.19303550372976</v>
      </c>
      <c r="H8" s="15">
        <f t="shared" ref="H8:J8" si="4">H9+H10</f>
        <v>2870836</v>
      </c>
      <c r="I8" s="15">
        <f t="shared" si="4"/>
        <v>2970475</v>
      </c>
      <c r="J8" s="15">
        <f t="shared" si="4"/>
        <v>3063668</v>
      </c>
      <c r="K8" s="15">
        <f>H8-E8</f>
        <v>212685.79999999981</v>
      </c>
      <c r="L8" s="15">
        <f>H8/E8*100</f>
        <v>108.00127095903007</v>
      </c>
      <c r="M8" s="15">
        <f>I8-H8</f>
        <v>99639</v>
      </c>
      <c r="N8" s="15">
        <f>I8/H8*100</f>
        <v>103.47073117377657</v>
      </c>
      <c r="O8" s="15">
        <f>J8-I8</f>
        <v>93193</v>
      </c>
      <c r="P8" s="15">
        <f>J8/I8*100</f>
        <v>103.13730968952777</v>
      </c>
    </row>
    <row r="9" spans="1:16" x14ac:dyDescent="0.25">
      <c r="A9" s="40">
        <v>182</v>
      </c>
      <c r="B9" s="16" t="s">
        <v>19</v>
      </c>
      <c r="C9" s="14" t="s">
        <v>20</v>
      </c>
      <c r="D9" s="15">
        <v>1015151</v>
      </c>
      <c r="E9" s="15">
        <v>1071677.3</v>
      </c>
      <c r="F9" s="15">
        <f t="shared" si="1"/>
        <v>56526.300000000047</v>
      </c>
      <c r="G9" s="15">
        <f t="shared" si="2"/>
        <v>105.56826521374654</v>
      </c>
      <c r="H9" s="15">
        <v>1072659</v>
      </c>
      <c r="I9" s="15">
        <v>1085470</v>
      </c>
      <c r="J9" s="15">
        <v>1085503</v>
      </c>
      <c r="K9" s="15">
        <f t="shared" ref="K9:K59" si="5">H9-E9</f>
        <v>981.69999999995343</v>
      </c>
      <c r="L9" s="15">
        <f t="shared" ref="L9:L59" si="6">H9/E9*100</f>
        <v>100.09160406775435</v>
      </c>
      <c r="M9" s="15">
        <f t="shared" ref="M9:M59" si="7">I9-H9</f>
        <v>12811</v>
      </c>
      <c r="N9" s="15">
        <f t="shared" ref="N9:N59" si="8">I9/H9*100</f>
        <v>101.19432177420784</v>
      </c>
      <c r="O9" s="15">
        <f t="shared" ref="O9:O59" si="9">J9-I9</f>
        <v>33</v>
      </c>
      <c r="P9" s="15">
        <f t="shared" ref="P9:P59" si="10">J9/I9*100</f>
        <v>100.00304015771971</v>
      </c>
    </row>
    <row r="10" spans="1:16" x14ac:dyDescent="0.25">
      <c r="A10" s="40">
        <v>182</v>
      </c>
      <c r="B10" s="16" t="s">
        <v>21</v>
      </c>
      <c r="C10" s="14" t="s">
        <v>22</v>
      </c>
      <c r="D10" s="15">
        <v>1585956</v>
      </c>
      <c r="E10" s="15">
        <v>1586472.9</v>
      </c>
      <c r="F10" s="15">
        <f t="shared" si="1"/>
        <v>516.89999999990687</v>
      </c>
      <c r="G10" s="15">
        <f t="shared" si="2"/>
        <v>100.03259232916928</v>
      </c>
      <c r="H10" s="15">
        <v>1798177</v>
      </c>
      <c r="I10" s="15">
        <v>1885005</v>
      </c>
      <c r="J10" s="15">
        <v>1978165</v>
      </c>
      <c r="K10" s="15">
        <f t="shared" si="5"/>
        <v>211704.10000000009</v>
      </c>
      <c r="L10" s="15">
        <f t="shared" si="6"/>
        <v>113.34432501179188</v>
      </c>
      <c r="M10" s="15">
        <f t="shared" si="7"/>
        <v>86828</v>
      </c>
      <c r="N10" s="15">
        <f t="shared" si="8"/>
        <v>104.82866814557188</v>
      </c>
      <c r="O10" s="15">
        <f t="shared" si="9"/>
        <v>93160</v>
      </c>
      <c r="P10" s="15">
        <f t="shared" si="10"/>
        <v>104.94216195713008</v>
      </c>
    </row>
    <row r="11" spans="1:16" ht="63" x14ac:dyDescent="0.25">
      <c r="A11" s="39" t="s">
        <v>13</v>
      </c>
      <c r="B11" s="16" t="s">
        <v>23</v>
      </c>
      <c r="C11" s="14" t="s">
        <v>24</v>
      </c>
      <c r="D11" s="15">
        <f>D12</f>
        <v>705496.3</v>
      </c>
      <c r="E11" s="15">
        <f>E12</f>
        <v>861556.1</v>
      </c>
      <c r="F11" s="15">
        <f t="shared" si="1"/>
        <v>156059.79999999993</v>
      </c>
      <c r="G11" s="15">
        <f t="shared" si="2"/>
        <v>122.12056959051378</v>
      </c>
      <c r="H11" s="15">
        <f t="shared" ref="H11:J11" si="11">H12</f>
        <v>2181996.2000000002</v>
      </c>
      <c r="I11" s="15">
        <f t="shared" si="11"/>
        <v>3323607</v>
      </c>
      <c r="J11" s="15">
        <f t="shared" si="11"/>
        <v>3611840.1</v>
      </c>
      <c r="K11" s="15">
        <f t="shared" si="5"/>
        <v>1320440.1000000001</v>
      </c>
      <c r="L11" s="15">
        <f t="shared" si="6"/>
        <v>253.26223097950327</v>
      </c>
      <c r="M11" s="15">
        <f t="shared" si="7"/>
        <v>1141610.7999999998</v>
      </c>
      <c r="N11" s="15">
        <f t="shared" si="8"/>
        <v>152.31955949327499</v>
      </c>
      <c r="O11" s="15">
        <f t="shared" si="9"/>
        <v>288233.10000000009</v>
      </c>
      <c r="P11" s="15">
        <f t="shared" si="10"/>
        <v>108.67229789803667</v>
      </c>
    </row>
    <row r="12" spans="1:16" ht="47.25" x14ac:dyDescent="0.25">
      <c r="A12" s="18" t="s">
        <v>13</v>
      </c>
      <c r="B12" s="16" t="s">
        <v>25</v>
      </c>
      <c r="C12" s="14" t="s">
        <v>26</v>
      </c>
      <c r="D12" s="15">
        <v>705496.3</v>
      </c>
      <c r="E12" s="15">
        <v>861556.1</v>
      </c>
      <c r="F12" s="15">
        <f t="shared" si="1"/>
        <v>156059.79999999993</v>
      </c>
      <c r="G12" s="15">
        <f t="shared" si="2"/>
        <v>122.12056959051378</v>
      </c>
      <c r="H12" s="15">
        <v>2181996.2000000002</v>
      </c>
      <c r="I12" s="15">
        <v>3323607</v>
      </c>
      <c r="J12" s="15">
        <v>3611840.1</v>
      </c>
      <c r="K12" s="15">
        <f t="shared" si="5"/>
        <v>1320440.1000000001</v>
      </c>
      <c r="L12" s="15">
        <f t="shared" si="6"/>
        <v>253.26223097950327</v>
      </c>
      <c r="M12" s="15">
        <f t="shared" si="7"/>
        <v>1141610.7999999998</v>
      </c>
      <c r="N12" s="15">
        <f t="shared" si="8"/>
        <v>152.31955949327499</v>
      </c>
      <c r="O12" s="15">
        <f t="shared" si="9"/>
        <v>288233.10000000009</v>
      </c>
      <c r="P12" s="15">
        <f t="shared" si="10"/>
        <v>108.67229789803667</v>
      </c>
    </row>
    <row r="13" spans="1:16" ht="31.5" x14ac:dyDescent="0.25">
      <c r="A13" s="40">
        <v>182</v>
      </c>
      <c r="B13" s="13" t="s">
        <v>27</v>
      </c>
      <c r="C13" s="14" t="s">
        <v>28</v>
      </c>
      <c r="D13" s="15">
        <f>D14</f>
        <v>42.2</v>
      </c>
      <c r="E13" s="15">
        <f>E14</f>
        <v>2</v>
      </c>
      <c r="F13" s="15">
        <f t="shared" si="1"/>
        <v>-40.200000000000003</v>
      </c>
      <c r="G13" s="15">
        <f t="shared" si="2"/>
        <v>4.7393364928909953</v>
      </c>
      <c r="H13" s="15">
        <f t="shared" ref="H13:J13" si="12">H14</f>
        <v>0</v>
      </c>
      <c r="I13" s="15">
        <f t="shared" si="12"/>
        <v>0</v>
      </c>
      <c r="J13" s="15">
        <f t="shared" si="12"/>
        <v>0</v>
      </c>
      <c r="K13" s="15">
        <f t="shared" si="5"/>
        <v>-2</v>
      </c>
      <c r="L13" s="15">
        <f t="shared" si="6"/>
        <v>0</v>
      </c>
      <c r="M13" s="15">
        <f t="shared" si="7"/>
        <v>0</v>
      </c>
      <c r="N13" s="15"/>
      <c r="O13" s="15">
        <f t="shared" si="9"/>
        <v>0</v>
      </c>
      <c r="P13" s="15"/>
    </row>
    <row r="14" spans="1:16" ht="23.45" customHeight="1" x14ac:dyDescent="0.25">
      <c r="A14" s="40">
        <v>182</v>
      </c>
      <c r="B14" s="16" t="s">
        <v>29</v>
      </c>
      <c r="C14" s="14" t="s">
        <v>30</v>
      </c>
      <c r="D14" s="15">
        <v>42.2</v>
      </c>
      <c r="E14" s="15">
        <v>2</v>
      </c>
      <c r="F14" s="15">
        <f t="shared" si="1"/>
        <v>-40.200000000000003</v>
      </c>
      <c r="G14" s="15">
        <f t="shared" si="2"/>
        <v>4.7393364928909953</v>
      </c>
      <c r="H14" s="15">
        <v>0</v>
      </c>
      <c r="I14" s="15">
        <v>0</v>
      </c>
      <c r="J14" s="15">
        <v>0</v>
      </c>
      <c r="K14" s="15">
        <f t="shared" si="5"/>
        <v>-2</v>
      </c>
      <c r="L14" s="15">
        <f t="shared" si="6"/>
        <v>0</v>
      </c>
      <c r="M14" s="15">
        <f t="shared" si="7"/>
        <v>0</v>
      </c>
      <c r="N14" s="15"/>
      <c r="O14" s="15">
        <f t="shared" si="9"/>
        <v>0</v>
      </c>
      <c r="P14" s="15"/>
    </row>
    <row r="15" spans="1:16" x14ac:dyDescent="0.25">
      <c r="A15" s="40">
        <v>182</v>
      </c>
      <c r="B15" s="16" t="s">
        <v>31</v>
      </c>
      <c r="C15" s="14" t="s">
        <v>32</v>
      </c>
      <c r="D15" s="15">
        <f>D16+D17</f>
        <v>302382.2</v>
      </c>
      <c r="E15" s="15">
        <f>E16+E17</f>
        <v>317939.09999999998</v>
      </c>
      <c r="F15" s="15">
        <f t="shared" si="1"/>
        <v>15556.899999999965</v>
      </c>
      <c r="G15" s="15">
        <f t="shared" si="2"/>
        <v>105.14478034752044</v>
      </c>
      <c r="H15" s="15">
        <f t="shared" ref="H15:J15" si="13">H16+H17</f>
        <v>423739</v>
      </c>
      <c r="I15" s="15">
        <f t="shared" si="13"/>
        <v>448461</v>
      </c>
      <c r="J15" s="15">
        <f t="shared" si="13"/>
        <v>475519</v>
      </c>
      <c r="K15" s="15">
        <f t="shared" si="5"/>
        <v>105799.90000000002</v>
      </c>
      <c r="L15" s="15">
        <f t="shared" si="6"/>
        <v>133.27678162264408</v>
      </c>
      <c r="M15" s="15">
        <f t="shared" si="7"/>
        <v>24722</v>
      </c>
      <c r="N15" s="15">
        <f t="shared" si="8"/>
        <v>105.83425174458807</v>
      </c>
      <c r="O15" s="15">
        <f t="shared" si="9"/>
        <v>27058</v>
      </c>
      <c r="P15" s="15">
        <f t="shared" si="10"/>
        <v>106.03352353939361</v>
      </c>
    </row>
    <row r="16" spans="1:16" x14ac:dyDescent="0.25">
      <c r="A16" s="40">
        <v>182</v>
      </c>
      <c r="B16" s="16" t="s">
        <v>33</v>
      </c>
      <c r="C16" s="14" t="s">
        <v>34</v>
      </c>
      <c r="D16" s="15">
        <v>171277.6</v>
      </c>
      <c r="E16" s="15">
        <v>183369</v>
      </c>
      <c r="F16" s="15">
        <f t="shared" si="1"/>
        <v>12091.399999999994</v>
      </c>
      <c r="G16" s="15">
        <f t="shared" si="2"/>
        <v>107.05953376273372</v>
      </c>
      <c r="H16" s="15">
        <v>268133</v>
      </c>
      <c r="I16" s="15">
        <v>281920</v>
      </c>
      <c r="J16" s="15">
        <v>297195</v>
      </c>
      <c r="K16" s="15">
        <f t="shared" si="5"/>
        <v>84764</v>
      </c>
      <c r="L16" s="15">
        <f t="shared" si="6"/>
        <v>146.22591604905955</v>
      </c>
      <c r="M16" s="15">
        <f t="shared" si="7"/>
        <v>13787</v>
      </c>
      <c r="N16" s="15">
        <f t="shared" si="8"/>
        <v>105.141851245464</v>
      </c>
      <c r="O16" s="15">
        <f t="shared" si="9"/>
        <v>15275</v>
      </c>
      <c r="P16" s="15">
        <f t="shared" si="10"/>
        <v>105.41820374574347</v>
      </c>
    </row>
    <row r="17" spans="1:16" x14ac:dyDescent="0.25">
      <c r="A17" s="40">
        <v>182</v>
      </c>
      <c r="B17" s="16" t="s">
        <v>35</v>
      </c>
      <c r="C17" s="14" t="s">
        <v>36</v>
      </c>
      <c r="D17" s="15">
        <v>131104.6</v>
      </c>
      <c r="E17" s="15">
        <v>134570.1</v>
      </c>
      <c r="F17" s="15">
        <f t="shared" si="1"/>
        <v>3465.5</v>
      </c>
      <c r="G17" s="15">
        <f t="shared" si="2"/>
        <v>102.64330923552644</v>
      </c>
      <c r="H17" s="15">
        <v>155606</v>
      </c>
      <c r="I17" s="15">
        <v>166541</v>
      </c>
      <c r="J17" s="15">
        <v>178324</v>
      </c>
      <c r="K17" s="15">
        <f t="shared" si="5"/>
        <v>21035.899999999994</v>
      </c>
      <c r="L17" s="15">
        <f t="shared" si="6"/>
        <v>115.63192715172241</v>
      </c>
      <c r="M17" s="15">
        <f t="shared" si="7"/>
        <v>10935</v>
      </c>
      <c r="N17" s="15">
        <f t="shared" si="8"/>
        <v>107.02736398339397</v>
      </c>
      <c r="O17" s="15">
        <f t="shared" si="9"/>
        <v>11783</v>
      </c>
      <c r="P17" s="15">
        <f t="shared" si="10"/>
        <v>107.07513465152725</v>
      </c>
    </row>
    <row r="18" spans="1:16" ht="47.25" x14ac:dyDescent="0.25">
      <c r="A18" s="40">
        <v>182</v>
      </c>
      <c r="B18" s="16" t="s">
        <v>37</v>
      </c>
      <c r="C18" s="14" t="s">
        <v>38</v>
      </c>
      <c r="D18" s="15">
        <f>D19</f>
        <v>0.6</v>
      </c>
      <c r="E18" s="15">
        <f>E19</f>
        <v>1.8</v>
      </c>
      <c r="F18" s="15">
        <f t="shared" si="1"/>
        <v>1.2000000000000002</v>
      </c>
      <c r="G18" s="15">
        <f t="shared" si="2"/>
        <v>300</v>
      </c>
      <c r="H18" s="15">
        <f t="shared" ref="H18:J18" si="14">H19</f>
        <v>1</v>
      </c>
      <c r="I18" s="15">
        <f t="shared" si="14"/>
        <v>1</v>
      </c>
      <c r="J18" s="15">
        <f t="shared" si="14"/>
        <v>1</v>
      </c>
      <c r="K18" s="15">
        <f t="shared" si="5"/>
        <v>-0.8</v>
      </c>
      <c r="L18" s="15">
        <f t="shared" si="6"/>
        <v>55.555555555555557</v>
      </c>
      <c r="M18" s="15">
        <f t="shared" si="7"/>
        <v>0</v>
      </c>
      <c r="N18" s="15">
        <f t="shared" si="8"/>
        <v>100</v>
      </c>
      <c r="O18" s="15">
        <f t="shared" si="9"/>
        <v>0</v>
      </c>
      <c r="P18" s="15">
        <f t="shared" si="10"/>
        <v>100</v>
      </c>
    </row>
    <row r="19" spans="1:16" ht="63" x14ac:dyDescent="0.25">
      <c r="A19" s="40">
        <v>182</v>
      </c>
      <c r="B19" s="16" t="s">
        <v>39</v>
      </c>
      <c r="C19" s="14" t="s">
        <v>40</v>
      </c>
      <c r="D19" s="15">
        <v>0.6</v>
      </c>
      <c r="E19" s="15">
        <v>1.8</v>
      </c>
      <c r="F19" s="15">
        <f t="shared" si="1"/>
        <v>1.2000000000000002</v>
      </c>
      <c r="G19" s="15">
        <f t="shared" si="2"/>
        <v>300</v>
      </c>
      <c r="H19" s="15">
        <v>1</v>
      </c>
      <c r="I19" s="15">
        <v>1</v>
      </c>
      <c r="J19" s="15">
        <v>1</v>
      </c>
      <c r="K19" s="15">
        <f t="shared" si="5"/>
        <v>-0.8</v>
      </c>
      <c r="L19" s="15">
        <f t="shared" si="6"/>
        <v>55.555555555555557</v>
      </c>
      <c r="M19" s="15">
        <f t="shared" si="7"/>
        <v>0</v>
      </c>
      <c r="N19" s="15">
        <f t="shared" si="8"/>
        <v>100</v>
      </c>
      <c r="O19" s="15">
        <f t="shared" si="9"/>
        <v>0</v>
      </c>
      <c r="P19" s="15">
        <f t="shared" si="10"/>
        <v>100</v>
      </c>
    </row>
    <row r="20" spans="1:16" x14ac:dyDescent="0.25">
      <c r="A20" s="39" t="s">
        <v>13</v>
      </c>
      <c r="B20" s="16" t="s">
        <v>41</v>
      </c>
      <c r="C20" s="14" t="s">
        <v>42</v>
      </c>
      <c r="D20" s="15">
        <f>D21+D22</f>
        <v>27468.2</v>
      </c>
      <c r="E20" s="15">
        <f>E21+E22</f>
        <v>24792.3</v>
      </c>
      <c r="F20" s="15">
        <f t="shared" si="1"/>
        <v>-2675.9000000000015</v>
      </c>
      <c r="G20" s="15">
        <f t="shared" si="2"/>
        <v>90.258189470005306</v>
      </c>
      <c r="H20" s="15">
        <f t="shared" ref="H20:J20" si="15">H21+H22</f>
        <v>24055.200000000001</v>
      </c>
      <c r="I20" s="15">
        <f t="shared" si="15"/>
        <v>24105.200000000001</v>
      </c>
      <c r="J20" s="15">
        <f t="shared" si="15"/>
        <v>24111.4</v>
      </c>
      <c r="K20" s="15">
        <f t="shared" si="5"/>
        <v>-737.09999999999854</v>
      </c>
      <c r="L20" s="15">
        <f t="shared" si="6"/>
        <v>97.026899480887224</v>
      </c>
      <c r="M20" s="15">
        <f t="shared" si="7"/>
        <v>50</v>
      </c>
      <c r="N20" s="15">
        <f t="shared" si="8"/>
        <v>100.20785526622103</v>
      </c>
      <c r="O20" s="15">
        <f t="shared" si="9"/>
        <v>6.2000000000007276</v>
      </c>
      <c r="P20" s="15">
        <f t="shared" si="10"/>
        <v>100.02572059140766</v>
      </c>
    </row>
    <row r="21" spans="1:16" ht="111" customHeight="1" x14ac:dyDescent="0.25">
      <c r="A21" s="39" t="s">
        <v>13</v>
      </c>
      <c r="B21" s="13" t="s">
        <v>43</v>
      </c>
      <c r="C21" s="14" t="s">
        <v>44</v>
      </c>
      <c r="D21" s="15">
        <v>1130.3</v>
      </c>
      <c r="E21" s="15">
        <v>1337.5</v>
      </c>
      <c r="F21" s="15">
        <f t="shared" si="1"/>
        <v>207.20000000000005</v>
      </c>
      <c r="G21" s="15">
        <f t="shared" si="2"/>
        <v>118.33141643811378</v>
      </c>
      <c r="H21" s="15">
        <v>1130</v>
      </c>
      <c r="I21" s="15">
        <v>1130</v>
      </c>
      <c r="J21" s="15">
        <v>1130</v>
      </c>
      <c r="K21" s="15">
        <f t="shared" si="5"/>
        <v>-207.5</v>
      </c>
      <c r="L21" s="15">
        <f t="shared" si="6"/>
        <v>84.485981308411212</v>
      </c>
      <c r="M21" s="15">
        <f t="shared" si="7"/>
        <v>0</v>
      </c>
      <c r="N21" s="15">
        <f t="shared" si="8"/>
        <v>100</v>
      </c>
      <c r="O21" s="15">
        <f t="shared" si="9"/>
        <v>0</v>
      </c>
      <c r="P21" s="15">
        <f t="shared" si="10"/>
        <v>100</v>
      </c>
    </row>
    <row r="22" spans="1:16" ht="63" x14ac:dyDescent="0.25">
      <c r="A22" s="39" t="s">
        <v>13</v>
      </c>
      <c r="B22" s="13" t="s">
        <v>45</v>
      </c>
      <c r="C22" s="14" t="s">
        <v>46</v>
      </c>
      <c r="D22" s="15">
        <v>26337.9</v>
      </c>
      <c r="E22" s="15">
        <f>25538.5-2083.7</f>
        <v>23454.799999999999</v>
      </c>
      <c r="F22" s="15">
        <f t="shared" si="1"/>
        <v>-2883.1000000000022</v>
      </c>
      <c r="G22" s="15">
        <f t="shared" si="2"/>
        <v>89.053417318768766</v>
      </c>
      <c r="H22" s="15">
        <v>22925.200000000001</v>
      </c>
      <c r="I22" s="15">
        <v>22975.200000000001</v>
      </c>
      <c r="J22" s="15">
        <v>22981.4</v>
      </c>
      <c r="K22" s="15">
        <f t="shared" si="5"/>
        <v>-529.59999999999854</v>
      </c>
      <c r="L22" s="15">
        <f t="shared" si="6"/>
        <v>97.74204000886813</v>
      </c>
      <c r="M22" s="15">
        <f t="shared" si="7"/>
        <v>50</v>
      </c>
      <c r="N22" s="15">
        <f t="shared" si="8"/>
        <v>100.21810060544729</v>
      </c>
      <c r="O22" s="15">
        <f t="shared" si="9"/>
        <v>6.2000000000007276</v>
      </c>
      <c r="P22" s="15">
        <f t="shared" si="10"/>
        <v>100.02698561927643</v>
      </c>
    </row>
    <row r="23" spans="1:16" ht="63" x14ac:dyDescent="0.25">
      <c r="A23" s="40">
        <v>182</v>
      </c>
      <c r="B23" s="13" t="s">
        <v>47</v>
      </c>
      <c r="C23" s="14" t="s">
        <v>48</v>
      </c>
      <c r="D23" s="15">
        <v>2.1</v>
      </c>
      <c r="E23" s="15">
        <v>0</v>
      </c>
      <c r="F23" s="15">
        <f t="shared" si="1"/>
        <v>-2.1</v>
      </c>
      <c r="G23" s="15">
        <f t="shared" si="2"/>
        <v>0</v>
      </c>
      <c r="H23" s="15">
        <v>0</v>
      </c>
      <c r="I23" s="15">
        <v>0</v>
      </c>
      <c r="J23" s="15">
        <v>0</v>
      </c>
      <c r="K23" s="15">
        <f t="shared" si="5"/>
        <v>0</v>
      </c>
      <c r="L23" s="15"/>
      <c r="M23" s="15">
        <f t="shared" si="7"/>
        <v>0</v>
      </c>
      <c r="N23" s="15"/>
      <c r="O23" s="15">
        <f t="shared" si="9"/>
        <v>0</v>
      </c>
      <c r="P23" s="15"/>
    </row>
    <row r="24" spans="1:16" s="17" customFormat="1" x14ac:dyDescent="0.25">
      <c r="A24" s="41"/>
      <c r="B24" s="10"/>
      <c r="C24" s="11" t="s">
        <v>49</v>
      </c>
      <c r="D24" s="12">
        <f>D25+D31+D35+D38+D41+D43+D44+D47</f>
        <v>283935</v>
      </c>
      <c r="E24" s="12">
        <f>E25+E31+E35+E38+E41+E43+E44+E47</f>
        <v>232098.69999999998</v>
      </c>
      <c r="F24" s="12">
        <f t="shared" si="1"/>
        <v>-51836.300000000017</v>
      </c>
      <c r="G24" s="12">
        <f t="shared" si="2"/>
        <v>81.743603289485264</v>
      </c>
      <c r="H24" s="12">
        <f>H25+H31+H35+H38+H41+H43+H44+H47</f>
        <v>223317.5</v>
      </c>
      <c r="I24" s="12">
        <f>I25+I31+I35+I38+I41+I43+I44+I47</f>
        <v>224807.69999999998</v>
      </c>
      <c r="J24" s="12">
        <f>J25+J31+J35+J38+J41+J43+J44+J47</f>
        <v>225152.4</v>
      </c>
      <c r="K24" s="12">
        <f t="shared" si="5"/>
        <v>-8781.1999999999825</v>
      </c>
      <c r="L24" s="12">
        <f t="shared" si="6"/>
        <v>96.216609571703771</v>
      </c>
      <c r="M24" s="12">
        <f t="shared" si="7"/>
        <v>1490.1999999999825</v>
      </c>
      <c r="N24" s="12">
        <f t="shared" si="8"/>
        <v>100.6673010399991</v>
      </c>
      <c r="O24" s="12">
        <f t="shared" si="9"/>
        <v>344.70000000001164</v>
      </c>
      <c r="P24" s="12">
        <f t="shared" si="10"/>
        <v>100.15333104693478</v>
      </c>
    </row>
    <row r="25" spans="1:16" ht="78.75" x14ac:dyDescent="0.25">
      <c r="A25" s="39" t="s">
        <v>13</v>
      </c>
      <c r="B25" s="13" t="s">
        <v>50</v>
      </c>
      <c r="C25" s="14" t="s">
        <v>51</v>
      </c>
      <c r="D25" s="15">
        <f>+D26+D27+D28+D29+D30</f>
        <v>16358.300000000001</v>
      </c>
      <c r="E25" s="15">
        <f>+E26+E27+E28+E29+E30</f>
        <v>13786.6</v>
      </c>
      <c r="F25" s="15">
        <f t="shared" si="1"/>
        <v>-2571.7000000000007</v>
      </c>
      <c r="G25" s="15">
        <f t="shared" si="2"/>
        <v>84.278928739538955</v>
      </c>
      <c r="H25" s="15">
        <f t="shared" ref="H25:J25" si="16">+H26+H27+H28+H29+H30</f>
        <v>10887.1</v>
      </c>
      <c r="I25" s="15">
        <f t="shared" si="16"/>
        <v>10817.5</v>
      </c>
      <c r="J25" s="15">
        <f t="shared" si="16"/>
        <v>10826.7</v>
      </c>
      <c r="K25" s="15">
        <f t="shared" si="5"/>
        <v>-2899.5</v>
      </c>
      <c r="L25" s="15">
        <f t="shared" si="6"/>
        <v>78.968708746173817</v>
      </c>
      <c r="M25" s="15">
        <f t="shared" si="7"/>
        <v>-69.600000000000364</v>
      </c>
      <c r="N25" s="15">
        <f t="shared" si="8"/>
        <v>99.360711300529985</v>
      </c>
      <c r="O25" s="15">
        <f t="shared" si="9"/>
        <v>9.2000000000007276</v>
      </c>
      <c r="P25" s="15">
        <f t="shared" si="10"/>
        <v>100.08504737693553</v>
      </c>
    </row>
    <row r="26" spans="1:16" ht="96" customHeight="1" x14ac:dyDescent="0.25">
      <c r="A26" s="18" t="s">
        <v>52</v>
      </c>
      <c r="B26" s="19" t="s">
        <v>53</v>
      </c>
      <c r="C26" s="20" t="s">
        <v>54</v>
      </c>
      <c r="D26" s="15">
        <v>201.2</v>
      </c>
      <c r="E26" s="15">
        <v>0</v>
      </c>
      <c r="F26" s="15">
        <f t="shared" si="1"/>
        <v>-201.2</v>
      </c>
      <c r="G26" s="15">
        <f t="shared" si="2"/>
        <v>0</v>
      </c>
      <c r="H26" s="15">
        <v>0</v>
      </c>
      <c r="I26" s="15">
        <v>0</v>
      </c>
      <c r="J26" s="15">
        <v>0</v>
      </c>
      <c r="K26" s="15">
        <f t="shared" si="5"/>
        <v>0</v>
      </c>
      <c r="L26" s="15"/>
      <c r="M26" s="15">
        <f t="shared" si="7"/>
        <v>0</v>
      </c>
      <c r="N26" s="15"/>
      <c r="O26" s="15">
        <f t="shared" si="9"/>
        <v>0</v>
      </c>
      <c r="P26" s="15"/>
    </row>
    <row r="27" spans="1:16" ht="47.25" x14ac:dyDescent="0.25">
      <c r="A27" s="39" t="s">
        <v>13</v>
      </c>
      <c r="B27" s="13" t="s">
        <v>55</v>
      </c>
      <c r="C27" s="14" t="s">
        <v>56</v>
      </c>
      <c r="D27" s="15">
        <v>606.79999999999995</v>
      </c>
      <c r="E27" s="15">
        <v>170</v>
      </c>
      <c r="F27" s="15">
        <f t="shared" si="1"/>
        <v>-436.79999999999995</v>
      </c>
      <c r="G27" s="15">
        <f t="shared" si="2"/>
        <v>28.015820698747529</v>
      </c>
      <c r="H27" s="15">
        <v>75.7</v>
      </c>
      <c r="I27" s="15">
        <v>26.4</v>
      </c>
      <c r="J27" s="15">
        <v>5.4</v>
      </c>
      <c r="K27" s="15">
        <f t="shared" si="5"/>
        <v>-94.3</v>
      </c>
      <c r="L27" s="15">
        <f t="shared" si="6"/>
        <v>44.529411764705884</v>
      </c>
      <c r="M27" s="15">
        <f t="shared" si="7"/>
        <v>-49.300000000000004</v>
      </c>
      <c r="N27" s="15">
        <f t="shared" si="8"/>
        <v>34.874504623513872</v>
      </c>
      <c r="O27" s="15">
        <f t="shared" si="9"/>
        <v>-21</v>
      </c>
      <c r="P27" s="15">
        <f t="shared" si="10"/>
        <v>20.454545454545457</v>
      </c>
    </row>
    <row r="28" spans="1:16" ht="157.5" x14ac:dyDescent="0.25">
      <c r="A28" s="40">
        <v>919</v>
      </c>
      <c r="B28" s="13" t="s">
        <v>57</v>
      </c>
      <c r="C28" s="14" t="s">
        <v>58</v>
      </c>
      <c r="D28" s="15">
        <v>13530.7</v>
      </c>
      <c r="E28" s="15">
        <v>12154.9</v>
      </c>
      <c r="F28" s="15">
        <f t="shared" si="1"/>
        <v>-1375.8000000000011</v>
      </c>
      <c r="G28" s="15">
        <f t="shared" si="2"/>
        <v>89.832011647586597</v>
      </c>
      <c r="H28" s="15">
        <v>8394.5</v>
      </c>
      <c r="I28" s="15">
        <v>8346.9</v>
      </c>
      <c r="J28" s="15">
        <v>8349.7000000000007</v>
      </c>
      <c r="K28" s="15">
        <f t="shared" si="5"/>
        <v>-3760.3999999999996</v>
      </c>
      <c r="L28" s="15">
        <f t="shared" si="6"/>
        <v>69.062682539551957</v>
      </c>
      <c r="M28" s="15">
        <f t="shared" si="7"/>
        <v>-47.600000000000364</v>
      </c>
      <c r="N28" s="15">
        <f t="shared" si="8"/>
        <v>99.432962058490673</v>
      </c>
      <c r="O28" s="15">
        <f t="shared" si="9"/>
        <v>2.8000000000010914</v>
      </c>
      <c r="P28" s="15">
        <f t="shared" si="10"/>
        <v>100.03354538810818</v>
      </c>
    </row>
    <row r="29" spans="1:16" ht="78.75" x14ac:dyDescent="0.25">
      <c r="A29" s="40">
        <v>919</v>
      </c>
      <c r="B29" s="13" t="s">
        <v>59</v>
      </c>
      <c r="C29" s="14" t="s">
        <v>60</v>
      </c>
      <c r="D29" s="15">
        <v>1.4</v>
      </c>
      <c r="E29" s="15">
        <v>0</v>
      </c>
      <c r="F29" s="15">
        <f t="shared" si="1"/>
        <v>-1.4</v>
      </c>
      <c r="G29" s="15">
        <f t="shared" si="2"/>
        <v>0</v>
      </c>
      <c r="H29" s="15">
        <v>0</v>
      </c>
      <c r="I29" s="15">
        <v>0</v>
      </c>
      <c r="J29" s="15">
        <v>0</v>
      </c>
      <c r="K29" s="15">
        <f t="shared" si="5"/>
        <v>0</v>
      </c>
      <c r="L29" s="15"/>
      <c r="M29" s="15">
        <f t="shared" si="7"/>
        <v>0</v>
      </c>
      <c r="N29" s="15"/>
      <c r="O29" s="15">
        <f t="shared" si="9"/>
        <v>0</v>
      </c>
      <c r="P29" s="15"/>
    </row>
    <row r="30" spans="1:16" ht="141.75" x14ac:dyDescent="0.25">
      <c r="A30" s="40">
        <v>919</v>
      </c>
      <c r="B30" s="13" t="s">
        <v>61</v>
      </c>
      <c r="C30" s="14" t="s">
        <v>62</v>
      </c>
      <c r="D30" s="15">
        <v>2018.2</v>
      </c>
      <c r="E30" s="15">
        <v>1461.7</v>
      </c>
      <c r="F30" s="15">
        <f t="shared" si="1"/>
        <v>-556.5</v>
      </c>
      <c r="G30" s="15">
        <f t="shared" si="2"/>
        <v>72.425924090773947</v>
      </c>
      <c r="H30" s="15">
        <v>2416.9</v>
      </c>
      <c r="I30" s="15">
        <v>2444.1999999999998</v>
      </c>
      <c r="J30" s="15">
        <v>2471.6</v>
      </c>
      <c r="K30" s="15">
        <f t="shared" si="5"/>
        <v>955.2</v>
      </c>
      <c r="L30" s="15">
        <f t="shared" si="6"/>
        <v>165.34856673736061</v>
      </c>
      <c r="M30" s="15">
        <f t="shared" si="7"/>
        <v>27.299999999999727</v>
      </c>
      <c r="N30" s="15">
        <f t="shared" si="8"/>
        <v>101.1295461127891</v>
      </c>
      <c r="O30" s="15">
        <f t="shared" si="9"/>
        <v>27.400000000000091</v>
      </c>
      <c r="P30" s="15">
        <f t="shared" si="10"/>
        <v>101.1210211930284</v>
      </c>
    </row>
    <row r="31" spans="1:16" ht="31.5" x14ac:dyDescent="0.25">
      <c r="A31" s="39" t="s">
        <v>13</v>
      </c>
      <c r="B31" s="13" t="s">
        <v>63</v>
      </c>
      <c r="C31" s="14" t="s">
        <v>64</v>
      </c>
      <c r="D31" s="15">
        <f>D32+D33+D34</f>
        <v>42365.1</v>
      </c>
      <c r="E31" s="15">
        <f>E32+E33+E34</f>
        <v>36591.199999999997</v>
      </c>
      <c r="F31" s="15">
        <f t="shared" si="1"/>
        <v>-5773.9000000000015</v>
      </c>
      <c r="G31" s="15">
        <f t="shared" si="2"/>
        <v>86.371093187552958</v>
      </c>
      <c r="H31" s="15">
        <f t="shared" ref="H31:J31" si="17">H32+H33+H34</f>
        <v>34299.599999999999</v>
      </c>
      <c r="I31" s="15">
        <f t="shared" si="17"/>
        <v>34625.599999999999</v>
      </c>
      <c r="J31" s="15">
        <f t="shared" si="17"/>
        <v>34963.300000000003</v>
      </c>
      <c r="K31" s="15">
        <f t="shared" si="5"/>
        <v>-2291.5999999999985</v>
      </c>
      <c r="L31" s="15">
        <f t="shared" si="6"/>
        <v>93.737292026498181</v>
      </c>
      <c r="M31" s="15">
        <f t="shared" si="7"/>
        <v>326</v>
      </c>
      <c r="N31" s="15">
        <f t="shared" si="8"/>
        <v>100.95044840173064</v>
      </c>
      <c r="O31" s="15">
        <f t="shared" si="9"/>
        <v>337.70000000000437</v>
      </c>
      <c r="P31" s="15">
        <f t="shared" si="10"/>
        <v>100.97528995887437</v>
      </c>
    </row>
    <row r="32" spans="1:16" ht="31.5" x14ac:dyDescent="0.25">
      <c r="A32" s="39" t="s">
        <v>65</v>
      </c>
      <c r="B32" s="13" t="s">
        <v>66</v>
      </c>
      <c r="C32" s="14" t="s">
        <v>67</v>
      </c>
      <c r="D32" s="15">
        <v>4384.6000000000004</v>
      </c>
      <c r="E32" s="15">
        <v>4671.3999999999996</v>
      </c>
      <c r="F32" s="15">
        <f t="shared" si="1"/>
        <v>286.79999999999927</v>
      </c>
      <c r="G32" s="15">
        <f t="shared" si="2"/>
        <v>106.54107558272132</v>
      </c>
      <c r="H32" s="15">
        <v>4862.7</v>
      </c>
      <c r="I32" s="15">
        <v>5057.3999999999996</v>
      </c>
      <c r="J32" s="15">
        <v>5259.6</v>
      </c>
      <c r="K32" s="15">
        <f t="shared" si="5"/>
        <v>191.30000000000018</v>
      </c>
      <c r="L32" s="15">
        <f t="shared" si="6"/>
        <v>104.09513208031854</v>
      </c>
      <c r="M32" s="15">
        <f t="shared" si="7"/>
        <v>194.69999999999982</v>
      </c>
      <c r="N32" s="15">
        <f t="shared" si="8"/>
        <v>104.00394842371522</v>
      </c>
      <c r="O32" s="15">
        <f t="shared" si="9"/>
        <v>202.20000000000073</v>
      </c>
      <c r="P32" s="15">
        <f t="shared" si="10"/>
        <v>103.99810179143434</v>
      </c>
    </row>
    <row r="33" spans="1:16" x14ac:dyDescent="0.25">
      <c r="A33" s="39" t="s">
        <v>13</v>
      </c>
      <c r="B33" s="13" t="s">
        <v>68</v>
      </c>
      <c r="C33" s="14" t="s">
        <v>69</v>
      </c>
      <c r="D33" s="15">
        <v>2639.9</v>
      </c>
      <c r="E33" s="15">
        <v>618.70000000000005</v>
      </c>
      <c r="F33" s="15">
        <f t="shared" si="1"/>
        <v>-2021.2</v>
      </c>
      <c r="G33" s="15">
        <f t="shared" si="2"/>
        <v>23.436493806583584</v>
      </c>
      <c r="H33" s="15">
        <v>2955.9</v>
      </c>
      <c r="I33" s="15">
        <v>2955.9</v>
      </c>
      <c r="J33" s="15">
        <v>2955.9</v>
      </c>
      <c r="K33" s="15">
        <f t="shared" si="5"/>
        <v>2337.1999999999998</v>
      </c>
      <c r="L33" s="15">
        <f t="shared" si="6"/>
        <v>477.75981897527072</v>
      </c>
      <c r="M33" s="15">
        <f t="shared" si="7"/>
        <v>0</v>
      </c>
      <c r="N33" s="15">
        <f t="shared" si="8"/>
        <v>100</v>
      </c>
      <c r="O33" s="15">
        <f t="shared" si="9"/>
        <v>0</v>
      </c>
      <c r="P33" s="15">
        <f t="shared" si="10"/>
        <v>100</v>
      </c>
    </row>
    <row r="34" spans="1:16" x14ac:dyDescent="0.25">
      <c r="A34" s="40">
        <v>919</v>
      </c>
      <c r="B34" s="13" t="s">
        <v>70</v>
      </c>
      <c r="C34" s="14" t="s">
        <v>71</v>
      </c>
      <c r="D34" s="15">
        <v>35340.6</v>
      </c>
      <c r="E34" s="15">
        <v>31301.1</v>
      </c>
      <c r="F34" s="15">
        <f t="shared" si="1"/>
        <v>-4039.5</v>
      </c>
      <c r="G34" s="15">
        <f t="shared" si="2"/>
        <v>88.569803568700024</v>
      </c>
      <c r="H34" s="15">
        <v>26481</v>
      </c>
      <c r="I34" s="15">
        <v>26612.3</v>
      </c>
      <c r="J34" s="15">
        <v>26747.8</v>
      </c>
      <c r="K34" s="15">
        <f t="shared" si="5"/>
        <v>-4820.0999999999985</v>
      </c>
      <c r="L34" s="15">
        <f t="shared" si="6"/>
        <v>84.600860672628116</v>
      </c>
      <c r="M34" s="15">
        <f t="shared" si="7"/>
        <v>131.29999999999927</v>
      </c>
      <c r="N34" s="15">
        <f t="shared" si="8"/>
        <v>100.49582719685813</v>
      </c>
      <c r="O34" s="15">
        <f t="shared" si="9"/>
        <v>135.5</v>
      </c>
      <c r="P34" s="15">
        <f t="shared" si="10"/>
        <v>100.50916305618078</v>
      </c>
    </row>
    <row r="35" spans="1:16" ht="63" x14ac:dyDescent="0.25">
      <c r="A35" s="39" t="s">
        <v>13</v>
      </c>
      <c r="B35" s="13" t="s">
        <v>72</v>
      </c>
      <c r="C35" s="14" t="s">
        <v>73</v>
      </c>
      <c r="D35" s="15">
        <f>D36+D37</f>
        <v>32787.800000000003</v>
      </c>
      <c r="E35" s="15">
        <f>E36+E37</f>
        <v>11520</v>
      </c>
      <c r="F35" s="15">
        <f t="shared" si="1"/>
        <v>-21267.800000000003</v>
      </c>
      <c r="G35" s="15">
        <f t="shared" si="2"/>
        <v>35.135019732949445</v>
      </c>
      <c r="H35" s="15">
        <f t="shared" ref="H35:J35" si="18">H36+H37</f>
        <v>11881.8</v>
      </c>
      <c r="I35" s="15">
        <f t="shared" si="18"/>
        <v>11876.3</v>
      </c>
      <c r="J35" s="15">
        <f t="shared" si="18"/>
        <v>11850.400000000001</v>
      </c>
      <c r="K35" s="15">
        <f t="shared" si="5"/>
        <v>361.79999999999927</v>
      </c>
      <c r="L35" s="15">
        <f t="shared" si="6"/>
        <v>103.14062499999999</v>
      </c>
      <c r="M35" s="15">
        <f t="shared" si="7"/>
        <v>-5.5</v>
      </c>
      <c r="N35" s="15">
        <f t="shared" si="8"/>
        <v>99.953710717231388</v>
      </c>
      <c r="O35" s="15">
        <f t="shared" si="9"/>
        <v>-25.899999999997817</v>
      </c>
      <c r="P35" s="15">
        <f t="shared" si="10"/>
        <v>99.781918611015229</v>
      </c>
    </row>
    <row r="36" spans="1:16" ht="31.5" x14ac:dyDescent="0.25">
      <c r="A36" s="39" t="s">
        <v>13</v>
      </c>
      <c r="B36" s="13" t="s">
        <v>74</v>
      </c>
      <c r="C36" s="14" t="s">
        <v>75</v>
      </c>
      <c r="D36" s="15">
        <v>2628.5</v>
      </c>
      <c r="E36" s="15">
        <f>3906.4+1483.7</f>
        <v>5390.1</v>
      </c>
      <c r="F36" s="15">
        <f t="shared" si="1"/>
        <v>2761.6000000000004</v>
      </c>
      <c r="G36" s="15">
        <f t="shared" si="2"/>
        <v>205.06372455773257</v>
      </c>
      <c r="H36" s="15">
        <v>5656.8</v>
      </c>
      <c r="I36" s="15">
        <v>5712.4</v>
      </c>
      <c r="J36" s="15">
        <v>5716.8</v>
      </c>
      <c r="K36" s="15">
        <f t="shared" si="5"/>
        <v>266.69999999999982</v>
      </c>
      <c r="L36" s="15">
        <f t="shared" si="6"/>
        <v>104.94796014916234</v>
      </c>
      <c r="M36" s="15">
        <f t="shared" si="7"/>
        <v>55.599999999999454</v>
      </c>
      <c r="N36" s="15">
        <f t="shared" si="8"/>
        <v>100.98288785178899</v>
      </c>
      <c r="O36" s="15">
        <f t="shared" si="9"/>
        <v>4.4000000000005457</v>
      </c>
      <c r="P36" s="15">
        <f t="shared" si="10"/>
        <v>100.07702541838808</v>
      </c>
    </row>
    <row r="37" spans="1:16" ht="31.5" x14ac:dyDescent="0.25">
      <c r="A37" s="39" t="s">
        <v>13</v>
      </c>
      <c r="B37" s="13" t="s">
        <v>76</v>
      </c>
      <c r="C37" s="14" t="s">
        <v>77</v>
      </c>
      <c r="D37" s="15">
        <v>30159.3</v>
      </c>
      <c r="E37" s="15">
        <f>5529.9+600</f>
        <v>6129.9</v>
      </c>
      <c r="F37" s="15">
        <f t="shared" si="1"/>
        <v>-24029.4</v>
      </c>
      <c r="G37" s="15">
        <f t="shared" si="2"/>
        <v>20.325073857815003</v>
      </c>
      <c r="H37" s="15">
        <v>6225</v>
      </c>
      <c r="I37" s="15">
        <v>6163.9</v>
      </c>
      <c r="J37" s="15">
        <v>6133.6</v>
      </c>
      <c r="K37" s="15">
        <f t="shared" si="5"/>
        <v>95.100000000000364</v>
      </c>
      <c r="L37" s="15">
        <f t="shared" si="6"/>
        <v>101.55141193167916</v>
      </c>
      <c r="M37" s="15">
        <f t="shared" si="7"/>
        <v>-61.100000000000364</v>
      </c>
      <c r="N37" s="15">
        <f t="shared" si="8"/>
        <v>99.018473895582332</v>
      </c>
      <c r="O37" s="15">
        <f t="shared" si="9"/>
        <v>-30.299999999999272</v>
      </c>
      <c r="P37" s="15">
        <f t="shared" si="10"/>
        <v>99.50842810558251</v>
      </c>
    </row>
    <row r="38" spans="1:16" ht="47.25" x14ac:dyDescent="0.25">
      <c r="A38" s="39" t="s">
        <v>13</v>
      </c>
      <c r="B38" s="13" t="s">
        <v>78</v>
      </c>
      <c r="C38" s="14" t="s">
        <v>79</v>
      </c>
      <c r="D38" s="15">
        <f>SUM(D39:D40)</f>
        <v>6749.4</v>
      </c>
      <c r="E38" s="15">
        <f>SUM(E39:E40)</f>
        <v>0</v>
      </c>
      <c r="F38" s="15">
        <f t="shared" si="1"/>
        <v>-6749.4</v>
      </c>
      <c r="G38" s="15">
        <f t="shared" si="2"/>
        <v>0</v>
      </c>
      <c r="H38" s="15">
        <f t="shared" ref="H38:J38" si="19">SUM(H39:H40)</f>
        <v>0</v>
      </c>
      <c r="I38" s="15">
        <f t="shared" si="19"/>
        <v>0</v>
      </c>
      <c r="J38" s="15">
        <f t="shared" si="19"/>
        <v>0</v>
      </c>
      <c r="K38" s="15">
        <f t="shared" si="5"/>
        <v>0</v>
      </c>
      <c r="L38" s="15"/>
      <c r="M38" s="15">
        <f t="shared" si="7"/>
        <v>0</v>
      </c>
      <c r="N38" s="15"/>
      <c r="O38" s="15">
        <f t="shared" si="9"/>
        <v>0</v>
      </c>
      <c r="P38" s="15"/>
    </row>
    <row r="39" spans="1:16" ht="141.75" x14ac:dyDescent="0.25">
      <c r="A39" s="39" t="s">
        <v>52</v>
      </c>
      <c r="B39" s="13" t="s">
        <v>80</v>
      </c>
      <c r="C39" s="21" t="s">
        <v>81</v>
      </c>
      <c r="D39" s="15">
        <v>4177.2</v>
      </c>
      <c r="E39" s="15">
        <v>0</v>
      </c>
      <c r="F39" s="15">
        <f t="shared" si="1"/>
        <v>-4177.2</v>
      </c>
      <c r="G39" s="15">
        <f t="shared" si="2"/>
        <v>0</v>
      </c>
      <c r="H39" s="15">
        <v>0</v>
      </c>
      <c r="I39" s="15">
        <v>0</v>
      </c>
      <c r="J39" s="15">
        <v>0</v>
      </c>
      <c r="K39" s="15">
        <f t="shared" si="5"/>
        <v>0</v>
      </c>
      <c r="L39" s="15"/>
      <c r="M39" s="15">
        <f t="shared" si="7"/>
        <v>0</v>
      </c>
      <c r="N39" s="15"/>
      <c r="O39" s="15">
        <f t="shared" si="9"/>
        <v>0</v>
      </c>
      <c r="P39" s="15"/>
    </row>
    <row r="40" spans="1:16" ht="63" x14ac:dyDescent="0.25">
      <c r="A40" s="39" t="s">
        <v>52</v>
      </c>
      <c r="B40" s="13" t="s">
        <v>82</v>
      </c>
      <c r="C40" s="14" t="s">
        <v>83</v>
      </c>
      <c r="D40" s="15">
        <v>2572.1999999999998</v>
      </c>
      <c r="E40" s="15">
        <v>0</v>
      </c>
      <c r="F40" s="15">
        <f t="shared" si="1"/>
        <v>-2572.1999999999998</v>
      </c>
      <c r="G40" s="15">
        <f t="shared" si="2"/>
        <v>0</v>
      </c>
      <c r="H40" s="15">
        <v>0</v>
      </c>
      <c r="I40" s="15">
        <v>0</v>
      </c>
      <c r="J40" s="15">
        <v>0</v>
      </c>
      <c r="K40" s="15">
        <f t="shared" si="5"/>
        <v>0</v>
      </c>
      <c r="L40" s="15"/>
      <c r="M40" s="15">
        <f t="shared" si="7"/>
        <v>0</v>
      </c>
      <c r="N40" s="15"/>
      <c r="O40" s="15">
        <f t="shared" si="9"/>
        <v>0</v>
      </c>
      <c r="P40" s="15"/>
    </row>
    <row r="41" spans="1:16" ht="31.5" x14ac:dyDescent="0.25">
      <c r="A41" s="39" t="s">
        <v>13</v>
      </c>
      <c r="B41" s="13" t="s">
        <v>84</v>
      </c>
      <c r="C41" s="14" t="s">
        <v>85</v>
      </c>
      <c r="D41" s="15">
        <f>D42</f>
        <v>78</v>
      </c>
      <c r="E41" s="15">
        <f>E42</f>
        <v>70</v>
      </c>
      <c r="F41" s="15">
        <f t="shared" si="1"/>
        <v>-8</v>
      </c>
      <c r="G41" s="15">
        <f t="shared" si="2"/>
        <v>89.743589743589752</v>
      </c>
      <c r="H41" s="15">
        <f t="shared" ref="H41:J41" si="20">H42</f>
        <v>128.6</v>
      </c>
      <c r="I41" s="15">
        <f t="shared" si="20"/>
        <v>85</v>
      </c>
      <c r="J41" s="15">
        <f t="shared" si="20"/>
        <v>85</v>
      </c>
      <c r="K41" s="15">
        <f t="shared" si="5"/>
        <v>58.599999999999994</v>
      </c>
      <c r="L41" s="15">
        <f t="shared" si="6"/>
        <v>183.71428571428569</v>
      </c>
      <c r="M41" s="15">
        <f t="shared" si="7"/>
        <v>-43.599999999999994</v>
      </c>
      <c r="N41" s="15">
        <f t="shared" si="8"/>
        <v>66.096423017107313</v>
      </c>
      <c r="O41" s="15">
        <f t="shared" si="9"/>
        <v>0</v>
      </c>
      <c r="P41" s="15">
        <f t="shared" si="10"/>
        <v>100</v>
      </c>
    </row>
    <row r="42" spans="1:16" s="17" customFormat="1" ht="67.150000000000006" customHeight="1" x14ac:dyDescent="0.25">
      <c r="A42" s="40">
        <v>905</v>
      </c>
      <c r="B42" s="13" t="s">
        <v>86</v>
      </c>
      <c r="C42" s="14" t="s">
        <v>87</v>
      </c>
      <c r="D42" s="15">
        <v>78</v>
      </c>
      <c r="E42" s="15">
        <v>70</v>
      </c>
      <c r="F42" s="15">
        <f t="shared" si="1"/>
        <v>-8</v>
      </c>
      <c r="G42" s="15">
        <f t="shared" si="2"/>
        <v>89.743589743589752</v>
      </c>
      <c r="H42" s="15">
        <v>128.6</v>
      </c>
      <c r="I42" s="15">
        <v>85</v>
      </c>
      <c r="J42" s="15">
        <v>85</v>
      </c>
      <c r="K42" s="15">
        <f t="shared" si="5"/>
        <v>58.599999999999994</v>
      </c>
      <c r="L42" s="15">
        <f t="shared" si="6"/>
        <v>183.71428571428569</v>
      </c>
      <c r="M42" s="15">
        <f t="shared" si="7"/>
        <v>-43.599999999999994</v>
      </c>
      <c r="N42" s="15">
        <f t="shared" si="8"/>
        <v>66.096423017107313</v>
      </c>
      <c r="O42" s="15">
        <f t="shared" si="9"/>
        <v>0</v>
      </c>
      <c r="P42" s="15">
        <f t="shared" si="10"/>
        <v>100</v>
      </c>
    </row>
    <row r="43" spans="1:16" ht="31.5" x14ac:dyDescent="0.25">
      <c r="A43" s="39" t="s">
        <v>13</v>
      </c>
      <c r="B43" s="13" t="s">
        <v>131</v>
      </c>
      <c r="C43" s="14" t="s">
        <v>88</v>
      </c>
      <c r="D43" s="15">
        <v>184895</v>
      </c>
      <c r="E43" s="15">
        <v>169426.6</v>
      </c>
      <c r="F43" s="15">
        <f t="shared" si="1"/>
        <v>-15468.399999999994</v>
      </c>
      <c r="G43" s="15">
        <f t="shared" si="2"/>
        <v>91.633954406555077</v>
      </c>
      <c r="H43" s="15">
        <v>166120.4</v>
      </c>
      <c r="I43" s="15">
        <v>167403.29999999999</v>
      </c>
      <c r="J43" s="15">
        <v>167427</v>
      </c>
      <c r="K43" s="15">
        <f t="shared" si="5"/>
        <v>-3306.2000000000116</v>
      </c>
      <c r="L43" s="15">
        <f t="shared" si="6"/>
        <v>98.048594494607102</v>
      </c>
      <c r="M43" s="15">
        <f t="shared" si="7"/>
        <v>1282.8999999999942</v>
      </c>
      <c r="N43" s="15">
        <f t="shared" si="8"/>
        <v>100.77227119607224</v>
      </c>
      <c r="O43" s="15">
        <f t="shared" si="9"/>
        <v>23.700000000011642</v>
      </c>
      <c r="P43" s="15">
        <f t="shared" si="10"/>
        <v>100.01415742700412</v>
      </c>
    </row>
    <row r="44" spans="1:16" s="17" customFormat="1" x14ac:dyDescent="0.25">
      <c r="A44" s="39" t="s">
        <v>13</v>
      </c>
      <c r="B44" s="13" t="s">
        <v>89</v>
      </c>
      <c r="C44" s="14" t="s">
        <v>90</v>
      </c>
      <c r="D44" s="15">
        <f>SUM(D45:D46)</f>
        <v>701.40000000000009</v>
      </c>
      <c r="E44" s="15">
        <f>SUM(E45:E46)</f>
        <v>704.3</v>
      </c>
      <c r="F44" s="15">
        <f t="shared" si="1"/>
        <v>2.8999999999998636</v>
      </c>
      <c r="G44" s="15">
        <f t="shared" si="2"/>
        <v>100.4134587966923</v>
      </c>
      <c r="H44" s="15">
        <f t="shared" ref="H44:J44" si="21">SUM(H45:H46)</f>
        <v>0</v>
      </c>
      <c r="I44" s="15">
        <f t="shared" si="21"/>
        <v>0</v>
      </c>
      <c r="J44" s="15">
        <f t="shared" si="21"/>
        <v>0</v>
      </c>
      <c r="K44" s="15">
        <f t="shared" si="5"/>
        <v>-704.3</v>
      </c>
      <c r="L44" s="15">
        <f t="shared" si="6"/>
        <v>0</v>
      </c>
      <c r="M44" s="15">
        <f t="shared" si="7"/>
        <v>0</v>
      </c>
      <c r="N44" s="15"/>
      <c r="O44" s="15">
        <f t="shared" si="9"/>
        <v>0</v>
      </c>
      <c r="P44" s="15"/>
    </row>
    <row r="45" spans="1:16" s="17" customFormat="1" x14ac:dyDescent="0.25">
      <c r="A45" s="39" t="s">
        <v>13</v>
      </c>
      <c r="B45" s="13" t="s">
        <v>91</v>
      </c>
      <c r="C45" s="14" t="s">
        <v>92</v>
      </c>
      <c r="D45" s="15">
        <v>39.700000000000003</v>
      </c>
      <c r="E45" s="15">
        <v>0</v>
      </c>
      <c r="F45" s="15">
        <f t="shared" si="1"/>
        <v>-39.700000000000003</v>
      </c>
      <c r="G45" s="15">
        <f t="shared" si="2"/>
        <v>0</v>
      </c>
      <c r="H45" s="15">
        <v>0</v>
      </c>
      <c r="I45" s="15">
        <v>0</v>
      </c>
      <c r="J45" s="15">
        <v>0</v>
      </c>
      <c r="K45" s="15">
        <f t="shared" si="5"/>
        <v>0</v>
      </c>
      <c r="L45" s="15"/>
      <c r="M45" s="15">
        <f t="shared" si="7"/>
        <v>0</v>
      </c>
      <c r="N45" s="15"/>
      <c r="O45" s="15">
        <f t="shared" si="9"/>
        <v>0</v>
      </c>
      <c r="P45" s="15"/>
    </row>
    <row r="46" spans="1:16" s="17" customFormat="1" x14ac:dyDescent="0.25">
      <c r="A46" s="39" t="s">
        <v>13</v>
      </c>
      <c r="B46" s="13" t="s">
        <v>93</v>
      </c>
      <c r="C46" s="14" t="s">
        <v>94</v>
      </c>
      <c r="D46" s="15">
        <v>661.7</v>
      </c>
      <c r="E46" s="15">
        <v>704.3</v>
      </c>
      <c r="F46" s="15">
        <f t="shared" si="1"/>
        <v>42.599999999999909</v>
      </c>
      <c r="G46" s="15">
        <f t="shared" si="2"/>
        <v>106.43796282303157</v>
      </c>
      <c r="H46" s="15">
        <v>0</v>
      </c>
      <c r="I46" s="15">
        <v>0</v>
      </c>
      <c r="J46" s="15">
        <v>0</v>
      </c>
      <c r="K46" s="15">
        <f t="shared" si="5"/>
        <v>-704.3</v>
      </c>
      <c r="L46" s="15">
        <f t="shared" si="6"/>
        <v>0</v>
      </c>
      <c r="M46" s="15">
        <f t="shared" si="7"/>
        <v>0</v>
      </c>
      <c r="N46" s="15"/>
      <c r="O46" s="15">
        <f t="shared" si="9"/>
        <v>0</v>
      </c>
      <c r="P46" s="15"/>
    </row>
    <row r="47" spans="1:16" s="17" customFormat="1" ht="63" hidden="1" x14ac:dyDescent="0.25">
      <c r="A47" s="33" t="s">
        <v>99</v>
      </c>
      <c r="B47" s="10" t="s">
        <v>129</v>
      </c>
      <c r="C47" s="11" t="s">
        <v>130</v>
      </c>
      <c r="D47" s="12">
        <v>0</v>
      </c>
      <c r="E47" s="12">
        <v>0</v>
      </c>
      <c r="F47" s="12">
        <f t="shared" ref="F47" si="22">E47-D47</f>
        <v>0</v>
      </c>
      <c r="G47" s="12" t="e">
        <f t="shared" ref="G47" si="23">E47/D47*100</f>
        <v>#DIV/0!</v>
      </c>
      <c r="H47" s="12">
        <v>0</v>
      </c>
      <c r="I47" s="12">
        <v>0</v>
      </c>
      <c r="J47" s="12">
        <v>0</v>
      </c>
      <c r="K47" s="12">
        <f t="shared" ref="K47" si="24">H47-E47</f>
        <v>0</v>
      </c>
      <c r="L47" s="12" t="e">
        <f t="shared" ref="L47" si="25">H47/E47*100</f>
        <v>#DIV/0!</v>
      </c>
      <c r="M47" s="12">
        <f t="shared" ref="M47" si="26">I47-H47</f>
        <v>0</v>
      </c>
      <c r="N47" s="12" t="e">
        <f t="shared" ref="N47" si="27">I47/H47*100</f>
        <v>#DIV/0!</v>
      </c>
      <c r="O47" s="12">
        <f t="shared" ref="O47" si="28">J47-I47</f>
        <v>0</v>
      </c>
      <c r="P47" s="12" t="e">
        <f t="shared" ref="P47" si="29">J47/I47*100</f>
        <v>#DIV/0!</v>
      </c>
    </row>
    <row r="48" spans="1:16" s="17" customFormat="1" ht="25.15" customHeight="1" x14ac:dyDescent="0.25">
      <c r="A48" s="22" t="s">
        <v>13</v>
      </c>
      <c r="B48" s="23" t="s">
        <v>95</v>
      </c>
      <c r="C48" s="24" t="s">
        <v>96</v>
      </c>
      <c r="D48" s="25">
        <f>D49+D58+D59+D60+D61-0.1</f>
        <v>13815323.200000001</v>
      </c>
      <c r="E48" s="25">
        <f>E49+E58+E59+E60+E61</f>
        <v>16949606.800000001</v>
      </c>
      <c r="F48" s="12">
        <f t="shared" si="1"/>
        <v>3134283.5999999996</v>
      </c>
      <c r="G48" s="12">
        <f t="shared" si="2"/>
        <v>122.68700887142474</v>
      </c>
      <c r="H48" s="12">
        <f>H49+H58+H59+H60+H61</f>
        <v>14703743.299999999</v>
      </c>
      <c r="I48" s="12">
        <f>I49+I58+I59+I60+I61</f>
        <v>13566517.1</v>
      </c>
      <c r="J48" s="12">
        <f>J49+J58+J59+J60+J61</f>
        <v>12447846.699999999</v>
      </c>
      <c r="K48" s="12">
        <f t="shared" si="5"/>
        <v>-2245863.5000000019</v>
      </c>
      <c r="L48" s="12">
        <f t="shared" si="6"/>
        <v>86.749760472319622</v>
      </c>
      <c r="M48" s="12">
        <f t="shared" si="7"/>
        <v>-1137226.1999999993</v>
      </c>
      <c r="N48" s="12">
        <f t="shared" si="8"/>
        <v>92.265736848112695</v>
      </c>
      <c r="O48" s="12">
        <f t="shared" si="9"/>
        <v>-1118670.4000000004</v>
      </c>
      <c r="P48" s="12">
        <f t="shared" si="10"/>
        <v>91.754181329266899</v>
      </c>
    </row>
    <row r="49" spans="1:16" s="17" customFormat="1" ht="62.45" customHeight="1" x14ac:dyDescent="0.25">
      <c r="A49" s="22" t="s">
        <v>13</v>
      </c>
      <c r="B49" s="23" t="s">
        <v>97</v>
      </c>
      <c r="C49" s="24" t="s">
        <v>98</v>
      </c>
      <c r="D49" s="26">
        <f>D50+D55+D56+D57</f>
        <v>13638926.300000001</v>
      </c>
      <c r="E49" s="26">
        <f>E50+E55+E56+E57</f>
        <v>16552726.100000001</v>
      </c>
      <c r="F49" s="12">
        <f t="shared" si="1"/>
        <v>2913799.8000000007</v>
      </c>
      <c r="G49" s="12">
        <f t="shared" si="2"/>
        <v>121.36385032009449</v>
      </c>
      <c r="H49" s="42">
        <f>H50+H55+H56+H57</f>
        <v>14694843.299999999</v>
      </c>
      <c r="I49" s="42">
        <f>I50+I55+I56+I57</f>
        <v>13557617.1</v>
      </c>
      <c r="J49" s="42">
        <f>J50+J55+J56+J57</f>
        <v>12438946.699999999</v>
      </c>
      <c r="K49" s="12">
        <f t="shared" si="5"/>
        <v>-1857882.8000000026</v>
      </c>
      <c r="L49" s="12">
        <f t="shared" si="6"/>
        <v>88.775970865608642</v>
      </c>
      <c r="M49" s="12">
        <f t="shared" si="7"/>
        <v>-1137226.1999999993</v>
      </c>
      <c r="N49" s="12">
        <f t="shared" si="8"/>
        <v>92.261052555762873</v>
      </c>
      <c r="O49" s="12">
        <f t="shared" si="9"/>
        <v>-1118670.4000000004</v>
      </c>
      <c r="P49" s="12">
        <f t="shared" si="10"/>
        <v>91.748768299408596</v>
      </c>
    </row>
    <row r="50" spans="1:16" s="17" customFormat="1" ht="31.5" x14ac:dyDescent="0.25">
      <c r="A50" s="27" t="s">
        <v>99</v>
      </c>
      <c r="B50" s="23" t="s">
        <v>100</v>
      </c>
      <c r="C50" s="24" t="s">
        <v>101</v>
      </c>
      <c r="D50" s="26">
        <f>SUM(D51:D54)</f>
        <v>9885501.4000000004</v>
      </c>
      <c r="E50" s="26">
        <f>SUM(E51:E54)</f>
        <v>10205824</v>
      </c>
      <c r="F50" s="12">
        <f t="shared" si="1"/>
        <v>320322.59999999963</v>
      </c>
      <c r="G50" s="12">
        <f t="shared" si="2"/>
        <v>103.24032729386899</v>
      </c>
      <c r="H50" s="42">
        <f>SUM(H51:H54)</f>
        <v>10205824</v>
      </c>
      <c r="I50" s="42">
        <f>SUM(I51:I54)</f>
        <v>9106684.5</v>
      </c>
      <c r="J50" s="42">
        <f>SUM(J51:J54)</f>
        <v>9106684.5</v>
      </c>
      <c r="K50" s="12">
        <f t="shared" si="5"/>
        <v>0</v>
      </c>
      <c r="L50" s="12">
        <f t="shared" si="6"/>
        <v>100</v>
      </c>
      <c r="M50" s="12">
        <f t="shared" si="7"/>
        <v>-1099139.5</v>
      </c>
      <c r="N50" s="12">
        <f t="shared" si="8"/>
        <v>89.230271852620618</v>
      </c>
      <c r="O50" s="12">
        <f t="shared" si="9"/>
        <v>0</v>
      </c>
      <c r="P50" s="12">
        <f t="shared" si="10"/>
        <v>100</v>
      </c>
    </row>
    <row r="51" spans="1:16" ht="31.5" x14ac:dyDescent="0.25">
      <c r="A51" s="28" t="s">
        <v>99</v>
      </c>
      <c r="B51" s="29" t="s">
        <v>132</v>
      </c>
      <c r="C51" s="30" t="s">
        <v>133</v>
      </c>
      <c r="D51" s="31">
        <v>9645506.4000000004</v>
      </c>
      <c r="E51" s="31">
        <v>9868362</v>
      </c>
      <c r="F51" s="15">
        <f t="shared" si="1"/>
        <v>222855.59999999963</v>
      </c>
      <c r="G51" s="15">
        <f t="shared" si="2"/>
        <v>102.31046034037155</v>
      </c>
      <c r="H51" s="43">
        <v>9868362</v>
      </c>
      <c r="I51" s="43">
        <v>9106684.5</v>
      </c>
      <c r="J51" s="43">
        <v>9106684.5</v>
      </c>
      <c r="K51" s="15">
        <f t="shared" si="5"/>
        <v>0</v>
      </c>
      <c r="L51" s="15">
        <f t="shared" si="6"/>
        <v>100</v>
      </c>
      <c r="M51" s="15">
        <f t="shared" si="7"/>
        <v>-761677.5</v>
      </c>
      <c r="N51" s="15">
        <f t="shared" si="8"/>
        <v>92.28162181322493</v>
      </c>
      <c r="O51" s="15">
        <f t="shared" si="9"/>
        <v>0</v>
      </c>
      <c r="P51" s="15">
        <f t="shared" si="10"/>
        <v>100</v>
      </c>
    </row>
    <row r="52" spans="1:16" ht="70.150000000000006" customHeight="1" x14ac:dyDescent="0.25">
      <c r="A52" s="28" t="s">
        <v>99</v>
      </c>
      <c r="B52" s="16" t="s">
        <v>102</v>
      </c>
      <c r="C52" s="14" t="s">
        <v>134</v>
      </c>
      <c r="D52" s="15">
        <v>123700</v>
      </c>
      <c r="E52" s="15">
        <v>337462</v>
      </c>
      <c r="F52" s="15">
        <f t="shared" si="1"/>
        <v>213762</v>
      </c>
      <c r="G52" s="15">
        <f t="shared" si="2"/>
        <v>272.80679062247373</v>
      </c>
      <c r="H52" s="15">
        <v>337462</v>
      </c>
      <c r="I52" s="15">
        <v>0</v>
      </c>
      <c r="J52" s="15">
        <v>0</v>
      </c>
      <c r="K52" s="15">
        <f t="shared" si="5"/>
        <v>0</v>
      </c>
      <c r="L52" s="15">
        <f t="shared" si="6"/>
        <v>100</v>
      </c>
      <c r="M52" s="15">
        <f t="shared" si="7"/>
        <v>-337462</v>
      </c>
      <c r="N52" s="15"/>
      <c r="O52" s="15">
        <f t="shared" si="9"/>
        <v>0</v>
      </c>
      <c r="P52" s="15"/>
    </row>
    <row r="53" spans="1:16" ht="78.75" x14ac:dyDescent="0.25">
      <c r="A53" s="28" t="s">
        <v>103</v>
      </c>
      <c r="B53" s="13" t="s">
        <v>104</v>
      </c>
      <c r="C53" s="14" t="s">
        <v>105</v>
      </c>
      <c r="D53" s="15">
        <v>16295</v>
      </c>
      <c r="E53" s="15">
        <v>0</v>
      </c>
      <c r="F53" s="15">
        <f t="shared" si="1"/>
        <v>-16295</v>
      </c>
      <c r="G53" s="15"/>
      <c r="H53" s="15">
        <v>0</v>
      </c>
      <c r="I53" s="15">
        <v>0</v>
      </c>
      <c r="J53" s="15">
        <v>0</v>
      </c>
      <c r="K53" s="15">
        <f>H53-E53</f>
        <v>0</v>
      </c>
      <c r="L53" s="15"/>
      <c r="M53" s="15">
        <f>I53-H53</f>
        <v>0</v>
      </c>
      <c r="N53" s="15"/>
      <c r="O53" s="15">
        <f>J53-I53</f>
        <v>0</v>
      </c>
      <c r="P53" s="15"/>
    </row>
    <row r="54" spans="1:16" ht="157.5" x14ac:dyDescent="0.25">
      <c r="A54" s="28" t="s">
        <v>99</v>
      </c>
      <c r="B54" s="13" t="s">
        <v>106</v>
      </c>
      <c r="C54" s="21" t="s">
        <v>107</v>
      </c>
      <c r="D54" s="15">
        <v>100000</v>
      </c>
      <c r="E54" s="15">
        <v>0</v>
      </c>
      <c r="F54" s="15">
        <f t="shared" si="1"/>
        <v>-100000</v>
      </c>
      <c r="G54" s="15"/>
      <c r="H54" s="15">
        <v>0</v>
      </c>
      <c r="I54" s="15">
        <v>0</v>
      </c>
      <c r="J54" s="15">
        <v>0</v>
      </c>
      <c r="K54" s="15">
        <f t="shared" si="5"/>
        <v>0</v>
      </c>
      <c r="L54" s="15"/>
      <c r="M54" s="15">
        <f t="shared" si="7"/>
        <v>0</v>
      </c>
      <c r="N54" s="15"/>
      <c r="O54" s="15">
        <f t="shared" si="9"/>
        <v>0</v>
      </c>
      <c r="P54" s="15"/>
    </row>
    <row r="55" spans="1:16" ht="47.25" x14ac:dyDescent="0.25">
      <c r="A55" s="28" t="s">
        <v>13</v>
      </c>
      <c r="B55" s="29" t="s">
        <v>108</v>
      </c>
      <c r="C55" s="32" t="s">
        <v>109</v>
      </c>
      <c r="D55" s="31">
        <v>2384224</v>
      </c>
      <c r="E55" s="31">
        <v>4086347</v>
      </c>
      <c r="F55" s="15">
        <f t="shared" si="1"/>
        <v>1702123</v>
      </c>
      <c r="G55" s="15">
        <f t="shared" si="2"/>
        <v>171.39106895996349</v>
      </c>
      <c r="H55" s="43">
        <v>2594288.7000000002</v>
      </c>
      <c r="I55" s="43">
        <v>2430504.7000000002</v>
      </c>
      <c r="J55" s="43">
        <v>1546357.2</v>
      </c>
      <c r="K55" s="15">
        <f t="shared" si="5"/>
        <v>-1492058.2999999998</v>
      </c>
      <c r="L55" s="15">
        <f t="shared" si="6"/>
        <v>63.486745007215497</v>
      </c>
      <c r="M55" s="15">
        <f t="shared" si="7"/>
        <v>-163784</v>
      </c>
      <c r="N55" s="15">
        <f t="shared" si="8"/>
        <v>93.686747353908601</v>
      </c>
      <c r="O55" s="15">
        <f t="shared" si="9"/>
        <v>-884147.50000000023</v>
      </c>
      <c r="P55" s="15">
        <f t="shared" si="10"/>
        <v>63.622884580309588</v>
      </c>
    </row>
    <row r="56" spans="1:16" ht="31.5" x14ac:dyDescent="0.25">
      <c r="A56" s="28" t="s">
        <v>13</v>
      </c>
      <c r="B56" s="29" t="s">
        <v>110</v>
      </c>
      <c r="C56" s="32" t="s">
        <v>111</v>
      </c>
      <c r="D56" s="31">
        <v>1040818.4</v>
      </c>
      <c r="E56" s="31">
        <v>1216455.3</v>
      </c>
      <c r="F56" s="15">
        <f t="shared" si="1"/>
        <v>175636.90000000002</v>
      </c>
      <c r="G56" s="15">
        <f t="shared" si="2"/>
        <v>116.87488422572083</v>
      </c>
      <c r="H56" s="43">
        <v>1432025.5</v>
      </c>
      <c r="I56" s="43">
        <v>1470182.5</v>
      </c>
      <c r="J56" s="43">
        <v>1584865.7</v>
      </c>
      <c r="K56" s="15">
        <f t="shared" si="5"/>
        <v>215570.19999999995</v>
      </c>
      <c r="L56" s="15">
        <f t="shared" si="6"/>
        <v>117.72117725986313</v>
      </c>
      <c r="M56" s="15">
        <f t="shared" si="7"/>
        <v>38157</v>
      </c>
      <c r="N56" s="15">
        <f t="shared" si="8"/>
        <v>102.66454752376966</v>
      </c>
      <c r="O56" s="15">
        <f t="shared" si="9"/>
        <v>114683.19999999995</v>
      </c>
      <c r="P56" s="15">
        <f t="shared" si="10"/>
        <v>107.80060978824058</v>
      </c>
    </row>
    <row r="57" spans="1:16" x14ac:dyDescent="0.25">
      <c r="A57" s="28" t="s">
        <v>13</v>
      </c>
      <c r="B57" s="29" t="s">
        <v>112</v>
      </c>
      <c r="C57" s="32" t="s">
        <v>113</v>
      </c>
      <c r="D57" s="31">
        <v>328382.5</v>
      </c>
      <c r="E57" s="31">
        <v>1044099.8</v>
      </c>
      <c r="F57" s="15">
        <f t="shared" si="1"/>
        <v>715717.3</v>
      </c>
      <c r="G57" s="15">
        <f t="shared" si="2"/>
        <v>317.9523269358142</v>
      </c>
      <c r="H57" s="43">
        <v>462705.1</v>
      </c>
      <c r="I57" s="43">
        <v>550245.4</v>
      </c>
      <c r="J57" s="43">
        <v>201039.3</v>
      </c>
      <c r="K57" s="15">
        <f t="shared" si="5"/>
        <v>-581394.70000000007</v>
      </c>
      <c r="L57" s="15">
        <f t="shared" si="6"/>
        <v>44.316175522684702</v>
      </c>
      <c r="M57" s="15">
        <f t="shared" si="7"/>
        <v>87540.300000000047</v>
      </c>
      <c r="N57" s="15">
        <f t="shared" si="8"/>
        <v>118.9192425153732</v>
      </c>
      <c r="O57" s="15">
        <f t="shared" si="9"/>
        <v>-349206.10000000003</v>
      </c>
      <c r="P57" s="15">
        <f t="shared" si="10"/>
        <v>36.53629816805374</v>
      </c>
    </row>
    <row r="58" spans="1:16" s="17" customFormat="1" ht="63.6" customHeight="1" x14ac:dyDescent="0.25">
      <c r="A58" s="33" t="s">
        <v>13</v>
      </c>
      <c r="B58" s="34" t="s">
        <v>114</v>
      </c>
      <c r="C58" s="35" t="s">
        <v>115</v>
      </c>
      <c r="D58" s="26">
        <v>13023.6</v>
      </c>
      <c r="E58" s="26">
        <v>-4.5999999999999996</v>
      </c>
      <c r="F58" s="12">
        <f t="shared" si="1"/>
        <v>-13028.2</v>
      </c>
      <c r="G58" s="12">
        <f t="shared" si="2"/>
        <v>-3.5320495101200888E-2</v>
      </c>
      <c r="H58" s="42">
        <v>0</v>
      </c>
      <c r="I58" s="42">
        <v>0</v>
      </c>
      <c r="J58" s="42">
        <v>0</v>
      </c>
      <c r="K58" s="12">
        <f t="shared" si="5"/>
        <v>4.5999999999999996</v>
      </c>
      <c r="L58" s="12">
        <f t="shared" si="6"/>
        <v>0</v>
      </c>
      <c r="M58" s="12">
        <f t="shared" si="7"/>
        <v>0</v>
      </c>
      <c r="N58" s="12"/>
      <c r="O58" s="12">
        <f t="shared" si="9"/>
        <v>0</v>
      </c>
      <c r="P58" s="12"/>
    </row>
    <row r="59" spans="1:16" s="17" customFormat="1" ht="31.5" x14ac:dyDescent="0.25">
      <c r="A59" s="27" t="s">
        <v>13</v>
      </c>
      <c r="B59" s="22" t="s">
        <v>116</v>
      </c>
      <c r="C59" s="36" t="s">
        <v>117</v>
      </c>
      <c r="D59" s="25">
        <v>6578.8</v>
      </c>
      <c r="E59" s="25">
        <v>8902.2000000000007</v>
      </c>
      <c r="F59" s="12">
        <f t="shared" ref="F59:F62" si="30">E59-D59</f>
        <v>2323.4000000000005</v>
      </c>
      <c r="G59" s="12">
        <f t="shared" ref="G59:G62" si="31">E59/D59*100</f>
        <v>135.3164710889524</v>
      </c>
      <c r="H59" s="12">
        <v>8900</v>
      </c>
      <c r="I59" s="12">
        <v>8900</v>
      </c>
      <c r="J59" s="12">
        <v>8900</v>
      </c>
      <c r="K59" s="12">
        <f t="shared" si="5"/>
        <v>-2.2000000000007276</v>
      </c>
      <c r="L59" s="12">
        <f t="shared" si="6"/>
        <v>99.975287007705944</v>
      </c>
      <c r="M59" s="12">
        <f t="shared" si="7"/>
        <v>0</v>
      </c>
      <c r="N59" s="12">
        <f t="shared" si="8"/>
        <v>100</v>
      </c>
      <c r="O59" s="12">
        <f t="shared" si="9"/>
        <v>0</v>
      </c>
      <c r="P59" s="12">
        <f t="shared" si="10"/>
        <v>100</v>
      </c>
    </row>
    <row r="60" spans="1:16" s="17" customFormat="1" ht="192.6" customHeight="1" x14ac:dyDescent="0.25">
      <c r="A60" s="33" t="s">
        <v>13</v>
      </c>
      <c r="B60" s="10" t="s">
        <v>118</v>
      </c>
      <c r="C60" s="11" t="s">
        <v>119</v>
      </c>
      <c r="D60" s="25">
        <v>165439.9</v>
      </c>
      <c r="E60" s="25">
        <v>389653.9</v>
      </c>
      <c r="F60" s="12">
        <f t="shared" si="30"/>
        <v>224214.00000000003</v>
      </c>
      <c r="G60" s="12">
        <f t="shared" si="31"/>
        <v>235.52595232468104</v>
      </c>
      <c r="H60" s="12">
        <v>0</v>
      </c>
      <c r="I60" s="12">
        <v>0</v>
      </c>
      <c r="J60" s="12">
        <v>0</v>
      </c>
      <c r="K60" s="12">
        <f>H60-E60</f>
        <v>-389653.9</v>
      </c>
      <c r="L60" s="12">
        <f>H60/E60*100</f>
        <v>0</v>
      </c>
      <c r="M60" s="12">
        <f>I60-H60</f>
        <v>0</v>
      </c>
      <c r="N60" s="12"/>
      <c r="O60" s="12">
        <f>J60-I60</f>
        <v>0</v>
      </c>
      <c r="P60" s="12"/>
    </row>
    <row r="61" spans="1:16" s="17" customFormat="1" ht="97.15" customHeight="1" x14ac:dyDescent="0.25">
      <c r="A61" s="33" t="s">
        <v>13</v>
      </c>
      <c r="B61" s="10" t="s">
        <v>120</v>
      </c>
      <c r="C61" s="11" t="s">
        <v>121</v>
      </c>
      <c r="D61" s="25">
        <v>-8645.2999999999993</v>
      </c>
      <c r="E61" s="25">
        <v>-1670.8</v>
      </c>
      <c r="F61" s="12">
        <f t="shared" si="30"/>
        <v>6974.4999999999991</v>
      </c>
      <c r="G61" s="12">
        <f t="shared" si="31"/>
        <v>19.326107827374411</v>
      </c>
      <c r="H61" s="12">
        <v>0</v>
      </c>
      <c r="I61" s="12">
        <v>0</v>
      </c>
      <c r="J61" s="12">
        <v>0</v>
      </c>
      <c r="K61" s="12">
        <f>H61-E61</f>
        <v>1670.8</v>
      </c>
      <c r="L61" s="12">
        <f>H61/E61*100</f>
        <v>0</v>
      </c>
      <c r="M61" s="12">
        <f>I61-H61</f>
        <v>0</v>
      </c>
      <c r="N61" s="12"/>
      <c r="O61" s="12">
        <f>J61-I61</f>
        <v>0</v>
      </c>
      <c r="P61" s="12"/>
    </row>
    <row r="62" spans="1:16" s="17" customFormat="1" x14ac:dyDescent="0.25">
      <c r="A62" s="37"/>
      <c r="B62" s="38"/>
      <c r="C62" s="24" t="s">
        <v>122</v>
      </c>
      <c r="D62" s="26">
        <f>D48+D6+0.1</f>
        <v>17735757.000000004</v>
      </c>
      <c r="E62" s="26">
        <f>E48+E6</f>
        <v>21044147</v>
      </c>
      <c r="F62" s="12">
        <f t="shared" si="30"/>
        <v>3308389.9999999963</v>
      </c>
      <c r="G62" s="12">
        <f t="shared" si="31"/>
        <v>118.65378511895486</v>
      </c>
      <c r="H62" s="42">
        <f t="shared" ref="H62:J62" si="32">H48+H6</f>
        <v>20427688.199999999</v>
      </c>
      <c r="I62" s="42">
        <f t="shared" si="32"/>
        <v>20557974</v>
      </c>
      <c r="J62" s="42">
        <f t="shared" si="32"/>
        <v>19848138.600000001</v>
      </c>
      <c r="K62" s="12">
        <f>H62-E62</f>
        <v>-616458.80000000075</v>
      </c>
      <c r="L62" s="12">
        <f>H62/E62*100</f>
        <v>97.070640116703231</v>
      </c>
      <c r="M62" s="12">
        <f>I62-H62</f>
        <v>130285.80000000075</v>
      </c>
      <c r="N62" s="12">
        <f>I62/H62*100</f>
        <v>100.63779023218105</v>
      </c>
      <c r="O62" s="12">
        <f>J62-I62</f>
        <v>-709835.39999999851</v>
      </c>
      <c r="P62" s="12">
        <f>J62/I62*100</f>
        <v>96.547152944156849</v>
      </c>
    </row>
  </sheetData>
  <mergeCells count="10">
    <mergeCell ref="K3:P3"/>
    <mergeCell ref="M4:N4"/>
    <mergeCell ref="O4:P4"/>
    <mergeCell ref="D1:J1"/>
    <mergeCell ref="A3:C4"/>
    <mergeCell ref="D3:D5"/>
    <mergeCell ref="E3:E5"/>
    <mergeCell ref="F3:G4"/>
    <mergeCell ref="H3:J4"/>
    <mergeCell ref="K4:L4"/>
  </mergeCells>
  <pageMargins left="0.19685039370078741" right="0.19685039370078741" top="0.27559055118110237" bottom="0.35433070866141736" header="0.15748031496062992" footer="0.15748031496062992"/>
  <pageSetup paperSize="9" scale="65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Лунина</dc:creator>
  <cp:lastModifiedBy>Фролова</cp:lastModifiedBy>
  <cp:lastPrinted>2019-11-07T05:39:34Z</cp:lastPrinted>
  <dcterms:created xsi:type="dcterms:W3CDTF">2019-10-17T07:09:09Z</dcterms:created>
  <dcterms:modified xsi:type="dcterms:W3CDTF">2019-11-07T07:56:17Z</dcterms:modified>
</cp:coreProperties>
</file>