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2" yWindow="65320" windowWidth="10140" windowHeight="10896" activeTab="0"/>
  </bookViews>
  <sheets>
    <sheet name="Динамика доходов рес.бюджета" sheetId="1" r:id="rId1"/>
  </sheets>
  <definedNames>
    <definedName name="TableRow">'Динамика доходов рес.бюджета'!#REF!</definedName>
    <definedName name="TableRow1">#REF!</definedName>
    <definedName name="TableRow2">#REF!</definedName>
    <definedName name="_xlnm.Print_Titles" localSheetId="0">'Динамика доходов рес.бюджета'!$3:$4</definedName>
  </definedNames>
  <calcPr fullCalcOnLoad="1"/>
</workbook>
</file>

<file path=xl/sharedStrings.xml><?xml version="1.0" encoding="utf-8"?>
<sst xmlns="http://schemas.openxmlformats.org/spreadsheetml/2006/main" count="165" uniqueCount="165">
  <si>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</si>
  <si>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</si>
  <si>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</si>
  <si>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</si>
  <si>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</si>
  <si>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</si>
  <si>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</si>
  <si>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</si>
  <si>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</si>
  <si>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</si>
  <si>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</si>
  <si>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</si>
  <si>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</si>
  <si>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</si>
  <si>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</si>
  <si>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</si>
  <si>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</si>
  <si>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</si>
  <si>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</si>
  <si>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</si>
  <si>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</si>
  <si>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</si>
  <si>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</si>
  <si>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</si>
  <si>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</si>
  <si>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</si>
  <si>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</si>
  <si>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</si>
  <si>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</si>
  <si>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</si>
  <si>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</si>
  <si>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</si>
  <si>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</si>
  <si>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</si>
  <si>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</si>
  <si>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</si>
  <si>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</si>
  <si>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</si>
  <si>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</si>
  <si>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</si>
  <si>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</si>
  <si>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</si>
  <si>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</si>
  <si>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</si>
  <si>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</si>
  <si>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</si>
  <si>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</si>
  <si>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</si>
  <si>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</si>
  <si>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</si>
  <si>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</si>
  <si>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</si>
  <si>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</si>
  <si>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</si>
  <si>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</si>
  <si>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</si>
  <si>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</si>
  <si>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</si>
  <si>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</si>
  <si>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</si>
  <si>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</si>
  <si>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</si>
  <si>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</si>
  <si>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</si>
  <si>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</si>
  <si>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</si>
  <si>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</si>
  <si>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</si>
  <si>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</si>
  <si>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</si>
  <si>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</si>
  <si>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</si>
  <si>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</si>
  <si>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</si>
  <si>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</si>
  <si>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</si>
  <si>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</si>
  <si>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</si>
  <si>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</si>
  <si>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</si>
  <si>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</si>
  <si>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</si>
  <si>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</si>
  <si>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</si>
  <si>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</si>
  <si>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</si>
  <si>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</si>
  <si>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</si>
  <si>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</si>
  <si>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</si>
  <si>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</si>
  <si>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</si>
  <si>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</si>
  <si>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</si>
  <si>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</si>
  <si>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</si>
  <si>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</si>
  <si>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</si>
  <si>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</si>
  <si>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</si>
  <si>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00020302040020000180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</si>
  <si>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</si>
  <si>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</si>
  <si>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</si>
  <si>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00020702000020000180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</si>
  <si>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</si>
  <si>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</si>
  <si>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</si>
  <si>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</si>
  <si>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</si>
  <si>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</si>
  <si>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</si>
  <si>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</si>
  <si>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</si>
  <si>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00021902000020000151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</si>
  <si>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</si>
  <si>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</si>
  <si>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</si>
  <si>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</si>
  <si>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</si>
  <si>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 тыс.руб.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</si>
  <si>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</si>
  <si>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</si>
  <si>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</si>
  <si>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</si>
  <si>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</si>
  <si>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</si>
  <si>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</si>
  <si>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</si>
  <si>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</si>
  <si>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</si>
  <si>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</si>
  <si>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</si>
  <si>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00011603000000000140</t>
  </si>
  <si>
    <t>00011618000000000140</t>
  </si>
  <si>
    <t>00020302030020000180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</si>
  <si>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</si>
  <si>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</si>
  <si>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</si>
  <si>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</si>
  <si>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</si>
  <si>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00020210000000000151</t>
  </si>
  <si>
    <t>00020215001000000151</t>
  </si>
  <si>
    <t>00020215002000000151</t>
  </si>
  <si>
    <t>00020215009000000151</t>
  </si>
  <si>
    <t>Прочие дотации</t>
  </si>
  <si>
    <t>00020219999000000151</t>
  </si>
  <si>
    <t>00020220000000000151</t>
  </si>
  <si>
    <t>00020230000000000151</t>
  </si>
  <si>
    <t>00020240000000000151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</si>
  <si>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</si>
  <si>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</si>
  <si>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</si>
  <si>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</si>
  <si>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</si>
  <si>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Дотации бюджетам субъектов Российской Федерации в целях стимулирования роста налогового потенциала по налогу на прибыль организаций</t>
  </si>
  <si>
    <t>00020215213020000151</t>
  </si>
  <si>
    <t>Сведения о поступлении доходов в республиканский бюджет Республики Алтай по видам доходов за 2018 год в сравнении с 2017 годом</t>
  </si>
  <si>
    <t>Исполнено на 01.01.2018 года</t>
  </si>
  <si>
    <t>Исполнено на 01.01.2019 года</t>
  </si>
  <si>
    <t>00011623000000000140</t>
  </si>
  <si>
    <t>Доходы от возмещения ущерба при возникновении страховых случаев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</si>
  <si>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</si>
  <si>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</si>
  <si>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00020215311000000151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</si>
</sst>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_(* #,##0.00_);_(* \(#,##0.00\);_(* &quot;-&quot;??_);_(@_)"/>
    <numFmt numFmtId="182" formatCode="#,##0.000"/>
    <numFmt numFmtId="183" formatCode="#,##0.00000_р_."/>
    <numFmt numFmtId="184" formatCode="#,##0.000000_р_."/>
    <numFmt numFmtId="185" formatCode="#,##0.000000"/>
    <numFmt numFmtId="186" formatCode="_-* #,##0.0\ _₽_-;\-* #,##0.0\ _₽_-;_-* &quot;-&quot;?\ _₽_-;_-@_-"/>
    <numFmt numFmtId="187" formatCode="_-* #,##0.00\ _₽_-;\-* #,##0.00\ _₽_-;_-* &quot;-&quot;?\ _₽_-;_-@_-"/>
    <numFmt numFmtId="188" formatCode="_-* #,##0.000\ _₽_-;\-* #,##0.000\ _₽_-;_-* &quot;-&quot;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1">
      <alignment horizontal="center" vertical="top" wrapText="1"/>
      <protection/>
    </xf>
    <xf numFmtId="0" fontId="6" fillId="0" borderId="2">
      <alignment horizontal="center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Alignment="1">
      <alignment horizontal="center" vertical="center"/>
    </xf>
    <xf numFmtId="0" fontId="3" fillId="33" borderId="12" xfId="0" applyFont="1" applyFill="1" applyBorder="1" applyAlignment="1">
      <alignment horizontal="justify" vertical="top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justify" vertical="top" wrapText="1"/>
    </xf>
    <xf numFmtId="0" fontId="47" fillId="0" borderId="12" xfId="0" applyFont="1" applyFill="1" applyBorder="1" applyAlignment="1">
      <alignment horizontal="center" vertical="top" wrapText="1"/>
    </xf>
    <xf numFmtId="186" fontId="3" fillId="0" borderId="12" xfId="0" applyNumberFormat="1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6" fontId="3" fillId="0" borderId="12" xfId="99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 wrapText="1"/>
    </xf>
    <xf numFmtId="0" fontId="3" fillId="0" borderId="12" xfId="33" applyNumberFormat="1" applyFont="1" applyFill="1" applyBorder="1" applyAlignment="1" applyProtection="1">
      <alignment horizontal="center" vertical="top" wrapText="1"/>
      <protection/>
    </xf>
    <xf numFmtId="0" fontId="3" fillId="0" borderId="12" xfId="33" applyNumberFormat="1" applyFont="1" applyFill="1" applyBorder="1" applyAlignment="1">
      <alignment horizontal="center" vertical="top" wrapText="1"/>
      <protection/>
    </xf>
    <xf numFmtId="0" fontId="3" fillId="0" borderId="12" xfId="34" applyNumberFormat="1" applyFont="1" applyFill="1" applyBorder="1" applyAlignment="1" applyProtection="1">
      <alignment horizontal="center" vertical="center" wrapText="1"/>
      <protection/>
    </xf>
    <xf numFmtId="0" fontId="3" fillId="0" borderId="12" xfId="34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0" xfId="66"/>
    <cellStyle name="Обычный 2 21" xfId="67"/>
    <cellStyle name="Обычный 2 22" xfId="68"/>
    <cellStyle name="Обычный 2 23" xfId="69"/>
    <cellStyle name="Обычный 2 24" xfId="70"/>
    <cellStyle name="Обычный 2 25" xfId="71"/>
    <cellStyle name="Обычный 2 26" xfId="72"/>
    <cellStyle name="Обычный 2 27" xfId="73"/>
    <cellStyle name="Обычный 2 28" xfId="74"/>
    <cellStyle name="Обычный 2 29" xfId="75"/>
    <cellStyle name="Обычный 2 3" xfId="76"/>
    <cellStyle name="Обычный 2 30" xfId="77"/>
    <cellStyle name="Обычный 2 31" xfId="78"/>
    <cellStyle name="Обычный 2 32" xfId="79"/>
    <cellStyle name="Обычный 2 33" xfId="80"/>
    <cellStyle name="Обычный 2 34" xfId="81"/>
    <cellStyle name="Обычный 2 35" xfId="82"/>
    <cellStyle name="Обычный 2 36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4" xfId="91"/>
    <cellStyle name="Обычный 5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10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80" zoomScaleNormal="80" workbookViewId="0" topLeftCell="A1">
      <selection activeCell="K14" sqref="K14"/>
    </sheetView>
  </sheetViews>
  <sheetFormatPr defaultColWidth="22.28125" defaultRowHeight="15"/>
  <cols>
    <col min="1" max="1" width="35.421875" style="13" customWidth="1"/>
    <col min="2" max="2" width="25.7109375" style="3" customWidth="1"/>
    <col min="3" max="3" width="18.421875" style="27" customWidth="1"/>
    <col min="4" max="4" width="18.57421875" style="7" customWidth="1"/>
    <col min="5" max="5" width="15.8515625" style="7" customWidth="1"/>
    <col min="6" max="6" width="14.28125" style="7" customWidth="1"/>
    <col min="7" max="231" width="8.7109375" style="1" customWidth="1"/>
    <col min="232" max="232" width="3.57421875" style="1" customWidth="1"/>
    <col min="233" max="16384" width="22.28125" style="1" customWidth="1"/>
  </cols>
  <sheetData>
    <row r="1" spans="1:6" ht="40.5" customHeight="1">
      <c r="A1" s="30" t="s">
        <v>157</v>
      </c>
      <c r="B1" s="31"/>
      <c r="C1" s="31"/>
      <c r="D1" s="31"/>
      <c r="E1" s="31"/>
      <c r="F1" s="32"/>
    </row>
    <row r="2" spans="2:6" ht="15">
      <c r="B2" s="2"/>
      <c r="C2" s="26"/>
      <c r="D2" s="41"/>
      <c r="F2" s="11" t="s">
        <v>120</v>
      </c>
    </row>
    <row r="3" spans="1:6" s="2" customFormat="1" ht="24" customHeight="1">
      <c r="A3" s="33" t="s">
        <v>115</v>
      </c>
      <c r="B3" s="35" t="s">
        <v>116</v>
      </c>
      <c r="C3" s="37" t="s">
        <v>158</v>
      </c>
      <c r="D3" s="37" t="s">
        <v>159</v>
      </c>
      <c r="E3" s="39" t="s">
        <v>117</v>
      </c>
      <c r="F3" s="40"/>
    </row>
    <row r="4" spans="1:6" s="2" customFormat="1" ht="46.5" customHeight="1">
      <c r="A4" s="34"/>
      <c r="B4" s="36"/>
      <c r="C4" s="38"/>
      <c r="D4" s="38"/>
      <c r="E4" s="12" t="s">
        <v>118</v>
      </c>
      <c r="F4" s="4" t="s">
        <v>119</v>
      </c>
    </row>
    <row r="5" spans="1:6" ht="15" customHeight="1">
      <c r="A5" s="25" t="s">
        <v>0</v>
      </c>
      <c r="B5" s="4" t="s">
        <v>1</v>
      </c>
      <c r="C5" s="23">
        <f>C6+C60</f>
        <v>15513221.200000001</v>
      </c>
      <c r="D5" s="23">
        <f>D6+D60+0.1</f>
        <v>18464513.500000004</v>
      </c>
      <c r="E5" s="6">
        <f>D5-C5</f>
        <v>2951292.3000000026</v>
      </c>
      <c r="F5" s="6">
        <f>D5/C5*100</f>
        <v>119.02436806612415</v>
      </c>
    </row>
    <row r="6" spans="1:6" s="8" customFormat="1" ht="30.75">
      <c r="A6" s="14" t="s">
        <v>2</v>
      </c>
      <c r="B6" s="9" t="s">
        <v>3</v>
      </c>
      <c r="C6" s="24">
        <f>C7+C24</f>
        <v>3343318.8000000003</v>
      </c>
      <c r="D6" s="24">
        <f>D7+D24</f>
        <v>3920433.7000000007</v>
      </c>
      <c r="E6" s="5">
        <f aca="true" t="shared" si="0" ref="E6:E70">D6-C6</f>
        <v>577114.9000000004</v>
      </c>
      <c r="F6" s="5">
        <f aca="true" t="shared" si="1" ref="F6:F70">D6/C6*100</f>
        <v>117.26173705002347</v>
      </c>
    </row>
    <row r="7" spans="1:6" s="8" customFormat="1" ht="15">
      <c r="A7" s="14" t="s">
        <v>4</v>
      </c>
      <c r="B7" s="9"/>
      <c r="C7" s="24">
        <f>C8+C11+C13+C15+C18+C20+C23+0.1</f>
        <v>3106510.1</v>
      </c>
      <c r="D7" s="24">
        <f>D8+D11+D13+D15+D18+D20+D23</f>
        <v>3636498.6000000006</v>
      </c>
      <c r="E7" s="5">
        <f t="shared" si="0"/>
        <v>529988.5000000005</v>
      </c>
      <c r="F7" s="5">
        <f t="shared" si="1"/>
        <v>117.06057546698464</v>
      </c>
    </row>
    <row r="8" spans="1:6" ht="16.5" customHeight="1">
      <c r="A8" s="15" t="s">
        <v>5</v>
      </c>
      <c r="B8" s="4" t="s">
        <v>6</v>
      </c>
      <c r="C8" s="23">
        <f>C9+C10</f>
        <v>2202092</v>
      </c>
      <c r="D8" s="23">
        <f>D9+D10</f>
        <v>2601107</v>
      </c>
      <c r="E8" s="6">
        <f t="shared" si="0"/>
        <v>399015</v>
      </c>
      <c r="F8" s="6">
        <f t="shared" si="1"/>
        <v>118.11981515758652</v>
      </c>
    </row>
    <row r="9" spans="1:6" ht="15">
      <c r="A9" s="15" t="s">
        <v>7</v>
      </c>
      <c r="B9" s="4" t="s">
        <v>8</v>
      </c>
      <c r="C9" s="28">
        <v>878070.1</v>
      </c>
      <c r="D9" s="28">
        <v>1015151</v>
      </c>
      <c r="E9" s="6">
        <f t="shared" si="0"/>
        <v>137080.90000000002</v>
      </c>
      <c r="F9" s="6">
        <f t="shared" si="1"/>
        <v>115.6116123302684</v>
      </c>
    </row>
    <row r="10" spans="1:6" ht="15">
      <c r="A10" s="15" t="s">
        <v>9</v>
      </c>
      <c r="B10" s="4" t="s">
        <v>10</v>
      </c>
      <c r="C10" s="28">
        <v>1324021.9</v>
      </c>
      <c r="D10" s="28">
        <v>1585956</v>
      </c>
      <c r="E10" s="6">
        <f t="shared" si="0"/>
        <v>261934.1000000001</v>
      </c>
      <c r="F10" s="6">
        <f t="shared" si="1"/>
        <v>119.78321506615563</v>
      </c>
    </row>
    <row r="11" spans="1:6" ht="63.75" customHeight="1">
      <c r="A11" s="15" t="s">
        <v>11</v>
      </c>
      <c r="B11" s="4" t="s">
        <v>12</v>
      </c>
      <c r="C11" s="23">
        <f>C12</f>
        <v>635677.6</v>
      </c>
      <c r="D11" s="23">
        <f>D12</f>
        <v>705496.3</v>
      </c>
      <c r="E11" s="6">
        <f t="shared" si="0"/>
        <v>69818.70000000007</v>
      </c>
      <c r="F11" s="6">
        <f t="shared" si="1"/>
        <v>110.98335067965273</v>
      </c>
    </row>
    <row r="12" spans="1:6" ht="50.25" customHeight="1">
      <c r="A12" s="15" t="s">
        <v>13</v>
      </c>
      <c r="B12" s="4" t="s">
        <v>14</v>
      </c>
      <c r="C12" s="28">
        <v>635677.6</v>
      </c>
      <c r="D12" s="28">
        <v>705496.3</v>
      </c>
      <c r="E12" s="6">
        <f t="shared" si="0"/>
        <v>69818.70000000007</v>
      </c>
      <c r="F12" s="6">
        <f t="shared" si="1"/>
        <v>110.98335067965273</v>
      </c>
    </row>
    <row r="13" spans="1:6" ht="30.75">
      <c r="A13" s="15" t="s">
        <v>15</v>
      </c>
      <c r="B13" s="4" t="s">
        <v>16</v>
      </c>
      <c r="C13" s="23">
        <f>C14</f>
        <v>-3.2</v>
      </c>
      <c r="D13" s="23">
        <f>D14</f>
        <v>42.2</v>
      </c>
      <c r="E13" s="6">
        <f t="shared" si="0"/>
        <v>45.400000000000006</v>
      </c>
      <c r="F13" s="6">
        <f t="shared" si="1"/>
        <v>-1318.75</v>
      </c>
    </row>
    <row r="14" spans="1:6" ht="30.75">
      <c r="A14" s="15" t="s">
        <v>17</v>
      </c>
      <c r="B14" s="4" t="s">
        <v>18</v>
      </c>
      <c r="C14" s="28">
        <v>-3.2</v>
      </c>
      <c r="D14" s="28">
        <v>42.2</v>
      </c>
      <c r="E14" s="6">
        <f t="shared" si="0"/>
        <v>45.400000000000006</v>
      </c>
      <c r="F14" s="6">
        <f t="shared" si="1"/>
        <v>-1318.75</v>
      </c>
    </row>
    <row r="15" spans="1:6" ht="15">
      <c r="A15" s="15" t="s">
        <v>19</v>
      </c>
      <c r="B15" s="4" t="s">
        <v>20</v>
      </c>
      <c r="C15" s="23">
        <f>C16+C17</f>
        <v>249086.5</v>
      </c>
      <c r="D15" s="23">
        <f>D16+D17</f>
        <v>302382.2</v>
      </c>
      <c r="E15" s="6">
        <f t="shared" si="0"/>
        <v>53295.70000000001</v>
      </c>
      <c r="F15" s="6">
        <f t="shared" si="1"/>
        <v>121.39646267461303</v>
      </c>
    </row>
    <row r="16" spans="1:6" ht="15">
      <c r="A16" s="15" t="s">
        <v>21</v>
      </c>
      <c r="B16" s="4" t="s">
        <v>22</v>
      </c>
      <c r="C16" s="28">
        <v>130318</v>
      </c>
      <c r="D16" s="28">
        <v>171277.6</v>
      </c>
      <c r="E16" s="6">
        <f t="shared" si="0"/>
        <v>40959.600000000006</v>
      </c>
      <c r="F16" s="6">
        <f t="shared" si="1"/>
        <v>131.43050077502724</v>
      </c>
    </row>
    <row r="17" spans="1:6" ht="15">
      <c r="A17" s="15" t="s">
        <v>23</v>
      </c>
      <c r="B17" s="4" t="s">
        <v>24</v>
      </c>
      <c r="C17" s="28">
        <v>118768.5</v>
      </c>
      <c r="D17" s="28">
        <v>131104.6</v>
      </c>
      <c r="E17" s="6">
        <f t="shared" si="0"/>
        <v>12336.100000000006</v>
      </c>
      <c r="F17" s="6">
        <f t="shared" si="1"/>
        <v>110.38667660196096</v>
      </c>
    </row>
    <row r="18" spans="1:6" ht="48" customHeight="1">
      <c r="A18" s="15" t="s">
        <v>25</v>
      </c>
      <c r="B18" s="4" t="s">
        <v>26</v>
      </c>
      <c r="C18" s="23">
        <f>C19</f>
        <v>2.2</v>
      </c>
      <c r="D18" s="23">
        <f>D19</f>
        <v>0.6</v>
      </c>
      <c r="E18" s="6">
        <f t="shared" si="0"/>
        <v>-1.6</v>
      </c>
      <c r="F18" s="6">
        <f t="shared" si="1"/>
        <v>27.27272727272727</v>
      </c>
    </row>
    <row r="19" spans="1:6" ht="62.25">
      <c r="A19" s="15" t="s">
        <v>27</v>
      </c>
      <c r="B19" s="4" t="s">
        <v>28</v>
      </c>
      <c r="C19" s="28">
        <v>2.2</v>
      </c>
      <c r="D19" s="28">
        <v>0.6</v>
      </c>
      <c r="E19" s="6">
        <f t="shared" si="0"/>
        <v>-1.6</v>
      </c>
      <c r="F19" s="6">
        <f t="shared" si="1"/>
        <v>27.27272727272727</v>
      </c>
    </row>
    <row r="20" spans="1:6" ht="21" customHeight="1">
      <c r="A20" s="15" t="s">
        <v>29</v>
      </c>
      <c r="B20" s="4" t="s">
        <v>30</v>
      </c>
      <c r="C20" s="23">
        <f>C21+C22</f>
        <v>19650.5</v>
      </c>
      <c r="D20" s="23">
        <f>D21+D22</f>
        <v>27468.2</v>
      </c>
      <c r="E20" s="6">
        <f t="shared" si="0"/>
        <v>7817.700000000001</v>
      </c>
      <c r="F20" s="6">
        <f t="shared" si="1"/>
        <v>139.7837205160174</v>
      </c>
    </row>
    <row r="21" spans="1:6" ht="140.25">
      <c r="A21" s="15" t="s">
        <v>153</v>
      </c>
      <c r="B21" s="10" t="s">
        <v>154</v>
      </c>
      <c r="C21" s="23">
        <v>292.7</v>
      </c>
      <c r="D21" s="23">
        <v>1130.3</v>
      </c>
      <c r="E21" s="6">
        <f>D21-C21</f>
        <v>837.5999999999999</v>
      </c>
      <c r="F21" s="6">
        <f>D21/C21*100</f>
        <v>386.1633071404168</v>
      </c>
    </row>
    <row r="22" spans="1:6" ht="62.25">
      <c r="A22" s="15" t="s">
        <v>31</v>
      </c>
      <c r="B22" s="4" t="s">
        <v>32</v>
      </c>
      <c r="C22" s="23">
        <v>19357.8</v>
      </c>
      <c r="D22" s="23">
        <v>26337.9</v>
      </c>
      <c r="E22" s="6">
        <f t="shared" si="0"/>
        <v>6980.100000000002</v>
      </c>
      <c r="F22" s="6">
        <f t="shared" si="1"/>
        <v>136.05833307503954</v>
      </c>
    </row>
    <row r="23" spans="1:6" ht="78">
      <c r="A23" s="15" t="s">
        <v>33</v>
      </c>
      <c r="B23" s="4" t="s">
        <v>34</v>
      </c>
      <c r="C23" s="23">
        <v>4.4</v>
      </c>
      <c r="D23" s="23">
        <v>2.1</v>
      </c>
      <c r="E23" s="6">
        <f t="shared" si="0"/>
        <v>-2.3000000000000003</v>
      </c>
      <c r="F23" s="6">
        <f t="shared" si="1"/>
        <v>47.72727272727273</v>
      </c>
    </row>
    <row r="24" spans="1:6" s="8" customFormat="1" ht="15">
      <c r="A24" s="14" t="s">
        <v>35</v>
      </c>
      <c r="B24" s="9"/>
      <c r="C24" s="24">
        <f>C25+C31+C35+C38+C41+C43+C57+0.1</f>
        <v>236808.70000000007</v>
      </c>
      <c r="D24" s="24">
        <f>D25+D31+D35+D38+D41+D43+D57+0.1</f>
        <v>283935.10000000003</v>
      </c>
      <c r="E24" s="5">
        <f t="shared" si="0"/>
        <v>47126.399999999965</v>
      </c>
      <c r="F24" s="5">
        <f t="shared" si="1"/>
        <v>119.90062020525427</v>
      </c>
    </row>
    <row r="25" spans="1:6" ht="81" customHeight="1">
      <c r="A25" s="15" t="s">
        <v>36</v>
      </c>
      <c r="B25" s="4" t="s">
        <v>37</v>
      </c>
      <c r="C25" s="23">
        <f>C26+C27+C28+C29+C30-0.1</f>
        <v>16472.5</v>
      </c>
      <c r="D25" s="23">
        <f>D26+D27+D28+D29+D30</f>
        <v>16358.300000000001</v>
      </c>
      <c r="E25" s="6">
        <f t="shared" si="0"/>
        <v>-114.19999999999891</v>
      </c>
      <c r="F25" s="6">
        <f t="shared" si="1"/>
        <v>99.30672332675672</v>
      </c>
    </row>
    <row r="26" spans="1:6" ht="140.25">
      <c r="A26" s="15" t="s">
        <v>136</v>
      </c>
      <c r="B26" s="10" t="s">
        <v>137</v>
      </c>
      <c r="C26" s="23">
        <v>60</v>
      </c>
      <c r="D26" s="23">
        <v>201.2</v>
      </c>
      <c r="E26" s="6">
        <f t="shared" si="0"/>
        <v>141.2</v>
      </c>
      <c r="F26" s="6">
        <f t="shared" si="1"/>
        <v>335.3333333333333</v>
      </c>
    </row>
    <row r="27" spans="1:6" ht="46.5">
      <c r="A27" s="15" t="s">
        <v>38</v>
      </c>
      <c r="B27" s="4" t="s">
        <v>39</v>
      </c>
      <c r="C27" s="28">
        <v>810.5</v>
      </c>
      <c r="D27" s="28">
        <v>606.8</v>
      </c>
      <c r="E27" s="6">
        <f t="shared" si="0"/>
        <v>-203.70000000000005</v>
      </c>
      <c r="F27" s="6">
        <f t="shared" si="1"/>
        <v>74.86736582356569</v>
      </c>
    </row>
    <row r="28" spans="1:6" ht="172.5" customHeight="1">
      <c r="A28" s="15" t="s">
        <v>40</v>
      </c>
      <c r="B28" s="4" t="s">
        <v>41</v>
      </c>
      <c r="C28" s="28">
        <v>11553.7</v>
      </c>
      <c r="D28" s="28">
        <v>13530.7</v>
      </c>
      <c r="E28" s="6">
        <f t="shared" si="0"/>
        <v>1977</v>
      </c>
      <c r="F28" s="6">
        <f t="shared" si="1"/>
        <v>117.11140154236305</v>
      </c>
    </row>
    <row r="29" spans="1:6" ht="79.5" customHeight="1">
      <c r="A29" s="21" t="s">
        <v>151</v>
      </c>
      <c r="B29" s="22" t="s">
        <v>152</v>
      </c>
      <c r="C29" s="28">
        <v>1.8</v>
      </c>
      <c r="D29" s="28">
        <v>1.4</v>
      </c>
      <c r="E29" s="6">
        <f>D29-C29</f>
        <v>-0.40000000000000013</v>
      </c>
      <c r="F29" s="6">
        <f>D29/C29*100</f>
        <v>77.77777777777777</v>
      </c>
    </row>
    <row r="30" spans="1:6" ht="146.25" customHeight="1">
      <c r="A30" s="15" t="s">
        <v>42</v>
      </c>
      <c r="B30" s="4" t="s">
        <v>43</v>
      </c>
      <c r="C30" s="28">
        <v>4046.6</v>
      </c>
      <c r="D30" s="28">
        <v>2018.2</v>
      </c>
      <c r="E30" s="6">
        <f t="shared" si="0"/>
        <v>-2028.3999999999999</v>
      </c>
      <c r="F30" s="6">
        <f t="shared" si="1"/>
        <v>49.873968269658484</v>
      </c>
    </row>
    <row r="31" spans="1:6" ht="30.75">
      <c r="A31" s="15" t="s">
        <v>44</v>
      </c>
      <c r="B31" s="4" t="s">
        <v>45</v>
      </c>
      <c r="C31" s="23">
        <f>C32+C33+C34</f>
        <v>37866.5</v>
      </c>
      <c r="D31" s="23">
        <f>D32+D33+D34</f>
        <v>42365.1</v>
      </c>
      <c r="E31" s="6">
        <f t="shared" si="0"/>
        <v>4498.5999999999985</v>
      </c>
      <c r="F31" s="6">
        <f t="shared" si="1"/>
        <v>111.8801579232303</v>
      </c>
    </row>
    <row r="32" spans="1:6" ht="30.75">
      <c r="A32" s="15" t="s">
        <v>46</v>
      </c>
      <c r="B32" s="4" t="s">
        <v>47</v>
      </c>
      <c r="C32" s="28">
        <v>5134.2</v>
      </c>
      <c r="D32" s="28">
        <v>4384.6</v>
      </c>
      <c r="E32" s="6">
        <f t="shared" si="0"/>
        <v>-749.5999999999995</v>
      </c>
      <c r="F32" s="6">
        <f t="shared" si="1"/>
        <v>85.39986755482842</v>
      </c>
    </row>
    <row r="33" spans="1:6" ht="17.25" customHeight="1">
      <c r="A33" s="15" t="s">
        <v>48</v>
      </c>
      <c r="B33" s="4" t="s">
        <v>49</v>
      </c>
      <c r="C33" s="28">
        <v>5319.7</v>
      </c>
      <c r="D33" s="28">
        <v>2639.9</v>
      </c>
      <c r="E33" s="6">
        <f t="shared" si="0"/>
        <v>-2679.7999999999997</v>
      </c>
      <c r="F33" s="6">
        <f t="shared" si="1"/>
        <v>49.624978852190914</v>
      </c>
    </row>
    <row r="34" spans="1:6" ht="15">
      <c r="A34" s="15" t="s">
        <v>50</v>
      </c>
      <c r="B34" s="4" t="s">
        <v>51</v>
      </c>
      <c r="C34" s="28">
        <v>27412.6</v>
      </c>
      <c r="D34" s="28">
        <v>35340.6</v>
      </c>
      <c r="E34" s="6">
        <f t="shared" si="0"/>
        <v>7928</v>
      </c>
      <c r="F34" s="6">
        <f t="shared" si="1"/>
        <v>128.92100712810895</v>
      </c>
    </row>
    <row r="35" spans="1:6" ht="62.25">
      <c r="A35" s="15" t="s">
        <v>52</v>
      </c>
      <c r="B35" s="4" t="s">
        <v>53</v>
      </c>
      <c r="C35" s="23">
        <f>C36+C37</f>
        <v>8181.4</v>
      </c>
      <c r="D35" s="23">
        <f>D36+D37</f>
        <v>32787.8</v>
      </c>
      <c r="E35" s="6">
        <f t="shared" si="0"/>
        <v>24606.4</v>
      </c>
      <c r="F35" s="6">
        <f t="shared" si="1"/>
        <v>400.76026108001076</v>
      </c>
    </row>
    <row r="36" spans="1:6" ht="30.75">
      <c r="A36" s="15" t="s">
        <v>54</v>
      </c>
      <c r="B36" s="4" t="s">
        <v>55</v>
      </c>
      <c r="C36" s="28">
        <v>2421.7</v>
      </c>
      <c r="D36" s="28">
        <v>2628.5</v>
      </c>
      <c r="E36" s="6">
        <f t="shared" si="0"/>
        <v>206.80000000000018</v>
      </c>
      <c r="F36" s="6">
        <f t="shared" si="1"/>
        <v>108.53945575422226</v>
      </c>
    </row>
    <row r="37" spans="1:6" ht="30.75">
      <c r="A37" s="15" t="s">
        <v>56</v>
      </c>
      <c r="B37" s="4" t="s">
        <v>57</v>
      </c>
      <c r="C37" s="28">
        <v>5759.7</v>
      </c>
      <c r="D37" s="28">
        <v>30159.3</v>
      </c>
      <c r="E37" s="6">
        <f t="shared" si="0"/>
        <v>24399.6</v>
      </c>
      <c r="F37" s="6">
        <f t="shared" si="1"/>
        <v>523.6262305328403</v>
      </c>
    </row>
    <row r="38" spans="1:6" ht="46.5">
      <c r="A38" s="15" t="s">
        <v>58</v>
      </c>
      <c r="B38" s="4" t="s">
        <v>59</v>
      </c>
      <c r="C38" s="23">
        <f>C40+C39</f>
        <v>929.3000000000001</v>
      </c>
      <c r="D38" s="23">
        <f>D40+D39</f>
        <v>6749.4</v>
      </c>
      <c r="E38" s="6">
        <f t="shared" si="0"/>
        <v>5820.099999999999</v>
      </c>
      <c r="F38" s="6">
        <f t="shared" si="1"/>
        <v>726.2886043258366</v>
      </c>
    </row>
    <row r="39" spans="1:6" ht="138.75" customHeight="1">
      <c r="A39" s="16" t="s">
        <v>132</v>
      </c>
      <c r="B39" s="17" t="s">
        <v>131</v>
      </c>
      <c r="C39" s="23">
        <v>411.1</v>
      </c>
      <c r="D39" s="23">
        <v>4177.2</v>
      </c>
      <c r="E39" s="6">
        <f t="shared" si="0"/>
        <v>3766.1</v>
      </c>
      <c r="F39" s="6">
        <f t="shared" si="1"/>
        <v>1016.1031379226465</v>
      </c>
    </row>
    <row r="40" spans="1:6" ht="62.25">
      <c r="A40" s="15" t="s">
        <v>60</v>
      </c>
      <c r="B40" s="4" t="s">
        <v>61</v>
      </c>
      <c r="C40" s="28">
        <v>518.2</v>
      </c>
      <c r="D40" s="28">
        <v>2572.2</v>
      </c>
      <c r="E40" s="6">
        <f t="shared" si="0"/>
        <v>2054</v>
      </c>
      <c r="F40" s="6">
        <f t="shared" si="1"/>
        <v>496.3720571208027</v>
      </c>
    </row>
    <row r="41" spans="1:6" ht="30.75">
      <c r="A41" s="15" t="s">
        <v>62</v>
      </c>
      <c r="B41" s="4" t="s">
        <v>63</v>
      </c>
      <c r="C41" s="23">
        <f>C42</f>
        <v>190</v>
      </c>
      <c r="D41" s="23">
        <f>D42</f>
        <v>78</v>
      </c>
      <c r="E41" s="6">
        <f t="shared" si="0"/>
        <v>-112</v>
      </c>
      <c r="F41" s="6">
        <f t="shared" si="1"/>
        <v>41.05263157894737</v>
      </c>
    </row>
    <row r="42" spans="1:6" ht="78">
      <c r="A42" s="15" t="s">
        <v>64</v>
      </c>
      <c r="B42" s="4" t="s">
        <v>65</v>
      </c>
      <c r="C42" s="28">
        <v>190</v>
      </c>
      <c r="D42" s="28">
        <v>78</v>
      </c>
      <c r="E42" s="6">
        <f t="shared" si="0"/>
        <v>-112</v>
      </c>
      <c r="F42" s="6">
        <f t="shared" si="1"/>
        <v>41.05263157894737</v>
      </c>
    </row>
    <row r="43" spans="1:6" ht="30.75">
      <c r="A43" s="15" t="s">
        <v>66</v>
      </c>
      <c r="B43" s="4" t="s">
        <v>67</v>
      </c>
      <c r="C43" s="23">
        <f>C44+C47+C48+C49+C50+C51+C52+C53+C54+C55+C56+C45+C46+0.1</f>
        <v>169267.70000000004</v>
      </c>
      <c r="D43" s="23">
        <f>D44+D47+D48+D49+D50+D51+D52+D53+D54+D55+D56+D45+D46</f>
        <v>184895.00000000003</v>
      </c>
      <c r="E43" s="6">
        <f t="shared" si="0"/>
        <v>15627.299999999988</v>
      </c>
      <c r="F43" s="6">
        <f t="shared" si="1"/>
        <v>109.23229889695433</v>
      </c>
    </row>
    <row r="44" spans="1:6" ht="143.25" customHeight="1">
      <c r="A44" s="15" t="s">
        <v>68</v>
      </c>
      <c r="B44" s="4" t="s">
        <v>69</v>
      </c>
      <c r="C44" s="28">
        <v>111</v>
      </c>
      <c r="D44" s="28">
        <v>108</v>
      </c>
      <c r="E44" s="6">
        <f t="shared" si="0"/>
        <v>-3</v>
      </c>
      <c r="F44" s="6">
        <f t="shared" si="1"/>
        <v>97.2972972972973</v>
      </c>
    </row>
    <row r="45" spans="1:6" ht="84.75" customHeight="1">
      <c r="A45" s="18" t="s">
        <v>139</v>
      </c>
      <c r="B45" s="19" t="s">
        <v>133</v>
      </c>
      <c r="C45" s="28">
        <v>1.1</v>
      </c>
      <c r="D45" s="28">
        <v>0.7</v>
      </c>
      <c r="E45" s="6">
        <f t="shared" si="0"/>
        <v>-0.40000000000000013</v>
      </c>
      <c r="F45" s="6">
        <f t="shared" si="1"/>
        <v>63.636363636363626</v>
      </c>
    </row>
    <row r="46" spans="1:6" ht="66" customHeight="1">
      <c r="A46" s="18" t="s">
        <v>140</v>
      </c>
      <c r="B46" s="20" t="s">
        <v>134</v>
      </c>
      <c r="C46" s="28">
        <v>60</v>
      </c>
      <c r="D46" s="28">
        <v>51</v>
      </c>
      <c r="E46" s="6">
        <f t="shared" si="0"/>
        <v>-9</v>
      </c>
      <c r="F46" s="6">
        <f t="shared" si="1"/>
        <v>85</v>
      </c>
    </row>
    <row r="47" spans="1:6" ht="36" customHeight="1">
      <c r="A47" s="18" t="s">
        <v>161</v>
      </c>
      <c r="B47" s="20" t="s">
        <v>160</v>
      </c>
      <c r="C47" s="28">
        <v>0</v>
      </c>
      <c r="D47" s="28">
        <v>72.9</v>
      </c>
      <c r="E47" s="6">
        <f>D47-C47</f>
        <v>72.9</v>
      </c>
      <c r="F47" s="6" t="e">
        <f>D47/C47*100</f>
        <v>#DIV/0!</v>
      </c>
    </row>
    <row r="48" spans="1:6" ht="207" customHeight="1">
      <c r="A48" s="15" t="s">
        <v>70</v>
      </c>
      <c r="B48" s="4" t="s">
        <v>71</v>
      </c>
      <c r="C48" s="28">
        <v>59.2</v>
      </c>
      <c r="D48" s="28">
        <v>292.5</v>
      </c>
      <c r="E48" s="6">
        <f t="shared" si="0"/>
        <v>233.3</v>
      </c>
      <c r="F48" s="6">
        <f t="shared" si="1"/>
        <v>494.0878378378378</v>
      </c>
    </row>
    <row r="49" spans="1:6" ht="46.5">
      <c r="A49" s="15" t="s">
        <v>72</v>
      </c>
      <c r="B49" s="4" t="s">
        <v>73</v>
      </c>
      <c r="C49" s="28">
        <v>66</v>
      </c>
      <c r="D49" s="28">
        <v>94</v>
      </c>
      <c r="E49" s="6">
        <f t="shared" si="0"/>
        <v>28</v>
      </c>
      <c r="F49" s="6">
        <f t="shared" si="1"/>
        <v>142.42424242424244</v>
      </c>
    </row>
    <row r="50" spans="1:6" ht="62.25">
      <c r="A50" s="15" t="s">
        <v>74</v>
      </c>
      <c r="B50" s="4" t="s">
        <v>75</v>
      </c>
      <c r="C50" s="28">
        <v>703.5</v>
      </c>
      <c r="D50" s="28">
        <v>1344.7</v>
      </c>
      <c r="E50" s="6">
        <f t="shared" si="0"/>
        <v>641.2</v>
      </c>
      <c r="F50" s="6">
        <f t="shared" si="1"/>
        <v>191.1442786069652</v>
      </c>
    </row>
    <row r="51" spans="1:6" ht="46.5">
      <c r="A51" s="15" t="s">
        <v>76</v>
      </c>
      <c r="B51" s="4" t="s">
        <v>77</v>
      </c>
      <c r="C51" s="28">
        <v>160492.7</v>
      </c>
      <c r="D51" s="28">
        <v>179110.2</v>
      </c>
      <c r="E51" s="6">
        <f t="shared" si="0"/>
        <v>18617.5</v>
      </c>
      <c r="F51" s="6">
        <f t="shared" si="1"/>
        <v>111.60021608459449</v>
      </c>
    </row>
    <row r="52" spans="1:6" ht="76.5" customHeight="1">
      <c r="A52" s="15" t="s">
        <v>78</v>
      </c>
      <c r="B52" s="4" t="s">
        <v>79</v>
      </c>
      <c r="C52" s="28">
        <v>2182.3</v>
      </c>
      <c r="D52" s="28">
        <v>172.9</v>
      </c>
      <c r="E52" s="6">
        <f t="shared" si="0"/>
        <v>-2009.4</v>
      </c>
      <c r="F52" s="6">
        <f t="shared" si="1"/>
        <v>7.922833707556248</v>
      </c>
    </row>
    <row r="53" spans="1:6" ht="108.75">
      <c r="A53" s="15" t="s">
        <v>80</v>
      </c>
      <c r="B53" s="4" t="s">
        <v>81</v>
      </c>
      <c r="C53" s="28">
        <v>720.2</v>
      </c>
      <c r="D53" s="28">
        <v>776</v>
      </c>
      <c r="E53" s="6">
        <f t="shared" si="0"/>
        <v>55.799999999999955</v>
      </c>
      <c r="F53" s="6">
        <f t="shared" si="1"/>
        <v>107.74784782004998</v>
      </c>
    </row>
    <row r="54" spans="1:6" ht="108.75">
      <c r="A54" s="15" t="s">
        <v>82</v>
      </c>
      <c r="B54" s="4" t="s">
        <v>83</v>
      </c>
      <c r="C54" s="28">
        <v>169.2</v>
      </c>
      <c r="D54" s="28">
        <v>11.9</v>
      </c>
      <c r="E54" s="6">
        <f t="shared" si="0"/>
        <v>-157.29999999999998</v>
      </c>
      <c r="F54" s="6">
        <f t="shared" si="1"/>
        <v>7.033096926713949</v>
      </c>
    </row>
    <row r="55" spans="1:6" ht="140.25">
      <c r="A55" s="15" t="s">
        <v>84</v>
      </c>
      <c r="B55" s="4" t="s">
        <v>85</v>
      </c>
      <c r="C55" s="28">
        <v>2818.3</v>
      </c>
      <c r="D55" s="28">
        <v>1468.2</v>
      </c>
      <c r="E55" s="6">
        <f t="shared" si="0"/>
        <v>-1350.1000000000001</v>
      </c>
      <c r="F55" s="6">
        <f t="shared" si="1"/>
        <v>52.09523471596352</v>
      </c>
    </row>
    <row r="56" spans="1:6" ht="46.5">
      <c r="A56" s="15" t="s">
        <v>86</v>
      </c>
      <c r="B56" s="4" t="s">
        <v>87</v>
      </c>
      <c r="C56" s="28">
        <v>1884.1</v>
      </c>
      <c r="D56" s="28">
        <v>1392</v>
      </c>
      <c r="E56" s="6">
        <f t="shared" si="0"/>
        <v>-492.0999999999999</v>
      </c>
      <c r="F56" s="6">
        <f t="shared" si="1"/>
        <v>73.88142879889602</v>
      </c>
    </row>
    <row r="57" spans="1:6" ht="30.75">
      <c r="A57" s="15" t="s">
        <v>88</v>
      </c>
      <c r="B57" s="4" t="s">
        <v>89</v>
      </c>
      <c r="C57" s="23">
        <f>C58+C59</f>
        <v>3901.2</v>
      </c>
      <c r="D57" s="23">
        <f>D58+D59</f>
        <v>701.4000000000001</v>
      </c>
      <c r="E57" s="6">
        <f t="shared" si="0"/>
        <v>-3199.7999999999997</v>
      </c>
      <c r="F57" s="6">
        <f t="shared" si="1"/>
        <v>17.979083358966474</v>
      </c>
    </row>
    <row r="58" spans="1:6" ht="15">
      <c r="A58" s="15" t="s">
        <v>90</v>
      </c>
      <c r="B58" s="4" t="s">
        <v>91</v>
      </c>
      <c r="C58" s="28">
        <v>69.5</v>
      </c>
      <c r="D58" s="28">
        <v>39.7</v>
      </c>
      <c r="E58" s="6">
        <f t="shared" si="0"/>
        <v>-29.799999999999997</v>
      </c>
      <c r="F58" s="6">
        <f t="shared" si="1"/>
        <v>57.122302158273385</v>
      </c>
    </row>
    <row r="59" spans="1:6" ht="15">
      <c r="A59" s="15" t="s">
        <v>92</v>
      </c>
      <c r="B59" s="4" t="s">
        <v>93</v>
      </c>
      <c r="C59" s="28">
        <v>3831.7</v>
      </c>
      <c r="D59" s="28">
        <v>661.7</v>
      </c>
      <c r="E59" s="6">
        <f t="shared" si="0"/>
        <v>-3170</v>
      </c>
      <c r="F59" s="6">
        <f t="shared" si="1"/>
        <v>17.269097267531386</v>
      </c>
    </row>
    <row r="60" spans="1:6" ht="30.75">
      <c r="A60" s="14" t="s">
        <v>121</v>
      </c>
      <c r="B60" s="9" t="s">
        <v>122</v>
      </c>
      <c r="C60" s="24">
        <f>C61+C72+C77+C79+C82+0.1</f>
        <v>12169902.4</v>
      </c>
      <c r="D60" s="24">
        <f>D61+D72+D77+D79+D82-0.1</f>
        <v>14544079.700000001</v>
      </c>
      <c r="E60" s="5">
        <f t="shared" si="0"/>
        <v>2374177.3000000007</v>
      </c>
      <c r="F60" s="5">
        <f t="shared" si="1"/>
        <v>119.50859770247624</v>
      </c>
    </row>
    <row r="61" spans="1:6" ht="78">
      <c r="A61" s="15" t="s">
        <v>123</v>
      </c>
      <c r="B61" s="4" t="s">
        <v>124</v>
      </c>
      <c r="C61" s="23">
        <f>C62+C69+C70+C71+0.1</f>
        <v>12107404.4</v>
      </c>
      <c r="D61" s="23">
        <f>D62+D69+D70+D71</f>
        <v>14367682.8</v>
      </c>
      <c r="E61" s="6">
        <f t="shared" si="0"/>
        <v>2260278.4000000004</v>
      </c>
      <c r="F61" s="6">
        <f t="shared" si="1"/>
        <v>118.66856285068003</v>
      </c>
    </row>
    <row r="62" spans="1:6" ht="30.75">
      <c r="A62" s="15" t="s">
        <v>125</v>
      </c>
      <c r="B62" s="4" t="s">
        <v>141</v>
      </c>
      <c r="C62" s="23">
        <f>SUM(C63:C68)</f>
        <v>9660574.600000001</v>
      </c>
      <c r="D62" s="23">
        <f>SUM(D63:D68)</f>
        <v>10614257.9</v>
      </c>
      <c r="E62" s="6">
        <f t="shared" si="0"/>
        <v>953683.2999999989</v>
      </c>
      <c r="F62" s="6">
        <f t="shared" si="1"/>
        <v>109.87191072464778</v>
      </c>
    </row>
    <row r="63" spans="1:6" ht="30.75">
      <c r="A63" s="15" t="s">
        <v>126</v>
      </c>
      <c r="B63" s="4" t="s">
        <v>142</v>
      </c>
      <c r="C63" s="23">
        <v>9531054.4</v>
      </c>
      <c r="D63" s="23">
        <v>9645506.4</v>
      </c>
      <c r="E63" s="6">
        <f t="shared" si="0"/>
        <v>114452</v>
      </c>
      <c r="F63" s="6">
        <f t="shared" si="1"/>
        <v>101.2008325122979</v>
      </c>
    </row>
    <row r="64" spans="1:6" ht="46.5">
      <c r="A64" s="15" t="s">
        <v>127</v>
      </c>
      <c r="B64" s="4" t="s">
        <v>143</v>
      </c>
      <c r="C64" s="23">
        <v>38388.8</v>
      </c>
      <c r="D64" s="23">
        <v>728756.5</v>
      </c>
      <c r="E64" s="6">
        <f t="shared" si="0"/>
        <v>690367.7</v>
      </c>
      <c r="F64" s="6"/>
    </row>
    <row r="65" spans="1:6" ht="78">
      <c r="A65" s="15" t="s">
        <v>162</v>
      </c>
      <c r="B65" s="4" t="s">
        <v>144</v>
      </c>
      <c r="C65" s="23">
        <v>91131.4</v>
      </c>
      <c r="D65" s="23">
        <v>123700</v>
      </c>
      <c r="E65" s="6">
        <f t="shared" si="0"/>
        <v>32568.600000000006</v>
      </c>
      <c r="F65" s="6">
        <f t="shared" si="1"/>
        <v>135.73806613307818</v>
      </c>
    </row>
    <row r="66" spans="1:6" ht="78">
      <c r="A66" s="21" t="s">
        <v>155</v>
      </c>
      <c r="B66" s="29" t="s">
        <v>156</v>
      </c>
      <c r="C66" s="23">
        <v>0</v>
      </c>
      <c r="D66" s="23">
        <v>16295</v>
      </c>
      <c r="E66" s="6">
        <f t="shared" si="0"/>
        <v>16295</v>
      </c>
      <c r="F66" s="6" t="e">
        <f t="shared" si="1"/>
        <v>#DIV/0!</v>
      </c>
    </row>
    <row r="67" spans="1:6" ht="178.5" customHeight="1">
      <c r="A67" s="15" t="s">
        <v>163</v>
      </c>
      <c r="B67" s="4" t="s">
        <v>164</v>
      </c>
      <c r="C67" s="23">
        <v>0</v>
      </c>
      <c r="D67" s="23">
        <v>100000</v>
      </c>
      <c r="E67" s="6">
        <f t="shared" si="0"/>
        <v>100000</v>
      </c>
      <c r="F67" s="6" t="e">
        <f t="shared" si="1"/>
        <v>#DIV/0!</v>
      </c>
    </row>
    <row r="68" spans="1:6" ht="15">
      <c r="A68" s="15" t="s">
        <v>145</v>
      </c>
      <c r="B68" s="4" t="s">
        <v>146</v>
      </c>
      <c r="C68" s="23">
        <v>0</v>
      </c>
      <c r="D68" s="23">
        <v>0</v>
      </c>
      <c r="E68" s="6">
        <f t="shared" si="0"/>
        <v>0</v>
      </c>
      <c r="F68" s="6" t="e">
        <f t="shared" si="1"/>
        <v>#DIV/0!</v>
      </c>
    </row>
    <row r="69" spans="1:6" ht="46.5">
      <c r="A69" s="15" t="s">
        <v>128</v>
      </c>
      <c r="B69" s="4" t="s">
        <v>147</v>
      </c>
      <c r="C69" s="23">
        <v>1193926.2</v>
      </c>
      <c r="D69" s="23">
        <v>2384224</v>
      </c>
      <c r="E69" s="6">
        <f t="shared" si="0"/>
        <v>1190297.8</v>
      </c>
      <c r="F69" s="6">
        <f t="shared" si="1"/>
        <v>199.69609511877704</v>
      </c>
    </row>
    <row r="70" spans="1:6" s="8" customFormat="1" ht="30.75">
      <c r="A70" s="15" t="s">
        <v>129</v>
      </c>
      <c r="B70" s="4" t="s">
        <v>148</v>
      </c>
      <c r="C70" s="23">
        <v>1016864.7</v>
      </c>
      <c r="D70" s="23">
        <v>1040818.4</v>
      </c>
      <c r="E70" s="6">
        <f t="shared" si="0"/>
        <v>23953.70000000007</v>
      </c>
      <c r="F70" s="6">
        <f t="shared" si="1"/>
        <v>102.35564279102225</v>
      </c>
    </row>
    <row r="71" spans="1:6" ht="15">
      <c r="A71" s="15" t="s">
        <v>130</v>
      </c>
      <c r="B71" s="4" t="s">
        <v>149</v>
      </c>
      <c r="C71" s="23">
        <v>236038.8</v>
      </c>
      <c r="D71" s="23">
        <v>328382.5</v>
      </c>
      <c r="E71" s="6">
        <f aca="true" t="shared" si="2" ref="E71:E83">D71-C71</f>
        <v>92343.70000000001</v>
      </c>
      <c r="F71" s="6">
        <f aca="true" t="shared" si="3" ref="F71:F83">D71/C71*100</f>
        <v>139.12225447680638</v>
      </c>
    </row>
    <row r="72" spans="1:6" ht="78">
      <c r="A72" s="14" t="s">
        <v>94</v>
      </c>
      <c r="B72" s="9" t="s">
        <v>95</v>
      </c>
      <c r="C72" s="24">
        <f>C73-0.1</f>
        <v>45604.50000000001</v>
      </c>
      <c r="D72" s="24">
        <f>D73</f>
        <v>13023.6</v>
      </c>
      <c r="E72" s="5">
        <f t="shared" si="2"/>
        <v>-32580.90000000001</v>
      </c>
      <c r="F72" s="5">
        <f t="shared" si="3"/>
        <v>28.557708120909115</v>
      </c>
    </row>
    <row r="73" spans="1:6" ht="65.25" customHeight="1">
      <c r="A73" s="15" t="s">
        <v>96</v>
      </c>
      <c r="B73" s="4" t="s">
        <v>97</v>
      </c>
      <c r="C73" s="23">
        <f>SUM(C74:C76)</f>
        <v>45604.600000000006</v>
      </c>
      <c r="D73" s="23">
        <f>SUM(D74:D76)</f>
        <v>13023.6</v>
      </c>
      <c r="E73" s="6">
        <f t="shared" si="2"/>
        <v>-32581.000000000007</v>
      </c>
      <c r="F73" s="6">
        <f t="shared" si="3"/>
        <v>28.557645500673175</v>
      </c>
    </row>
    <row r="74" spans="1:6" ht="78" customHeight="1">
      <c r="A74" s="15" t="s">
        <v>98</v>
      </c>
      <c r="B74" s="4" t="s">
        <v>99</v>
      </c>
      <c r="C74" s="23">
        <v>10416.2</v>
      </c>
      <c r="D74" s="23">
        <v>13416.9</v>
      </c>
      <c r="E74" s="6">
        <f t="shared" si="2"/>
        <v>3000.699999999999</v>
      </c>
      <c r="F74" s="6"/>
    </row>
    <row r="75" spans="1:6" ht="140.25">
      <c r="A75" s="15" t="s">
        <v>138</v>
      </c>
      <c r="B75" s="10" t="s">
        <v>135</v>
      </c>
      <c r="C75" s="23">
        <v>0</v>
      </c>
      <c r="D75" s="23">
        <v>0</v>
      </c>
      <c r="E75" s="6">
        <f t="shared" si="2"/>
        <v>0</v>
      </c>
      <c r="F75" s="6" t="e">
        <f t="shared" si="3"/>
        <v>#DIV/0!</v>
      </c>
    </row>
    <row r="76" spans="1:6" ht="218.25">
      <c r="A76" s="15" t="s">
        <v>150</v>
      </c>
      <c r="B76" s="4" t="s">
        <v>100</v>
      </c>
      <c r="C76" s="23">
        <v>35188.4</v>
      </c>
      <c r="D76" s="23">
        <v>-393.3</v>
      </c>
      <c r="E76" s="6">
        <f t="shared" si="2"/>
        <v>-35581.700000000004</v>
      </c>
      <c r="F76" s="6">
        <f t="shared" si="3"/>
        <v>-1.1176978777096997</v>
      </c>
    </row>
    <row r="77" spans="1:6" ht="30.75">
      <c r="A77" s="14" t="s">
        <v>101</v>
      </c>
      <c r="B77" s="9" t="s">
        <v>102</v>
      </c>
      <c r="C77" s="24">
        <f>C78</f>
        <v>7189.1</v>
      </c>
      <c r="D77" s="24">
        <f>D78</f>
        <v>6578.8</v>
      </c>
      <c r="E77" s="5">
        <f t="shared" si="2"/>
        <v>-610.3000000000002</v>
      </c>
      <c r="F77" s="5">
        <f t="shared" si="3"/>
        <v>91.5107593440069</v>
      </c>
    </row>
    <row r="78" spans="1:6" ht="46.5">
      <c r="A78" s="15" t="s">
        <v>103</v>
      </c>
      <c r="B78" s="4" t="s">
        <v>104</v>
      </c>
      <c r="C78" s="28">
        <v>7189.1</v>
      </c>
      <c r="D78" s="28">
        <v>6578.8</v>
      </c>
      <c r="E78" s="6">
        <f t="shared" si="2"/>
        <v>-610.3000000000002</v>
      </c>
      <c r="F78" s="6">
        <f t="shared" si="3"/>
        <v>91.5107593440069</v>
      </c>
    </row>
    <row r="79" spans="1:6" ht="189.75" customHeight="1">
      <c r="A79" s="14" t="s">
        <v>105</v>
      </c>
      <c r="B79" s="9" t="s">
        <v>106</v>
      </c>
      <c r="C79" s="24">
        <f>C80+C81</f>
        <v>27558.8</v>
      </c>
      <c r="D79" s="24">
        <f>D80+D81</f>
        <v>165439.9</v>
      </c>
      <c r="E79" s="5">
        <f t="shared" si="2"/>
        <v>137881.1</v>
      </c>
      <c r="F79" s="5">
        <f t="shared" si="3"/>
        <v>600.3160514971623</v>
      </c>
    </row>
    <row r="80" spans="1:6" ht="123.75" customHeight="1">
      <c r="A80" s="15" t="s">
        <v>107</v>
      </c>
      <c r="B80" s="4" t="s">
        <v>108</v>
      </c>
      <c r="C80" s="23">
        <v>9945.8</v>
      </c>
      <c r="D80" s="23">
        <v>99138.7</v>
      </c>
      <c r="E80" s="6">
        <f t="shared" si="2"/>
        <v>89192.9</v>
      </c>
      <c r="F80" s="6">
        <f t="shared" si="3"/>
        <v>996.7895996299947</v>
      </c>
    </row>
    <row r="81" spans="1:6" ht="62.25">
      <c r="A81" s="15" t="s">
        <v>109</v>
      </c>
      <c r="B81" s="4" t="s">
        <v>110</v>
      </c>
      <c r="C81" s="23">
        <v>17613</v>
      </c>
      <c r="D81" s="23">
        <v>66301.2</v>
      </c>
      <c r="E81" s="6">
        <f t="shared" si="2"/>
        <v>48688.2</v>
      </c>
      <c r="F81" s="6">
        <f t="shared" si="3"/>
        <v>376.43331630045986</v>
      </c>
    </row>
    <row r="82" spans="1:6" ht="93">
      <c r="A82" s="14" t="s">
        <v>111</v>
      </c>
      <c r="B82" s="9" t="s">
        <v>112</v>
      </c>
      <c r="C82" s="24">
        <f>C83</f>
        <v>-17854.5</v>
      </c>
      <c r="D82" s="24">
        <f>D83</f>
        <v>-8645.3</v>
      </c>
      <c r="E82" s="5">
        <f t="shared" si="2"/>
        <v>9209.2</v>
      </c>
      <c r="F82" s="5">
        <f t="shared" si="3"/>
        <v>48.420846285250214</v>
      </c>
    </row>
    <row r="83" spans="1:6" ht="93">
      <c r="A83" s="15" t="s">
        <v>113</v>
      </c>
      <c r="B83" s="4" t="s">
        <v>114</v>
      </c>
      <c r="C83" s="23">
        <v>-17854.5</v>
      </c>
      <c r="D83" s="23">
        <v>-8645.3</v>
      </c>
      <c r="E83" s="6">
        <f t="shared" si="2"/>
        <v>9209.2</v>
      </c>
      <c r="F83" s="6">
        <f t="shared" si="3"/>
        <v>48.420846285250214</v>
      </c>
    </row>
  </sheetData>
  <sheetProtection/>
  <mergeCells count="6">
    <mergeCell ref="A1:F1"/>
    <mergeCell ref="A3:A4"/>
    <mergeCell ref="B3:B4"/>
    <mergeCell ref="C3:C4"/>
    <mergeCell ref="E3:F3"/>
    <mergeCell ref="D3:D4"/>
  </mergeCells>
  <printOptions/>
  <pageMargins left="0.46" right="0.2362204724409449" top="0.31496062992125984" bottom="0.2362204724409449" header="0.15748031496062992" footer="0.1968503937007874"/>
  <pageSetup firstPageNumber="2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Лунина</cp:lastModifiedBy>
  <cp:lastPrinted>2018-10-25T02:29:28Z</cp:lastPrinted>
  <dcterms:created xsi:type="dcterms:W3CDTF">2016-04-05T04:35:34Z</dcterms:created>
  <dcterms:modified xsi:type="dcterms:W3CDTF">2019-01-24T08:02:41Z</dcterms:modified>
  <cp:category/>
  <cp:version/>
  <cp:contentType/>
  <cp:contentStatus/>
</cp:coreProperties>
</file>