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8990" windowHeight="7230" activeTab="0"/>
  </bookViews>
  <sheets>
    <sheet name="КБ РА" sheetId="1" r:id="rId1"/>
  </sheets>
  <definedNames>
    <definedName name="_xlnm.Print_Titles" localSheetId="0">'КБ РА'!$3:$4</definedName>
    <definedName name="_xlnm.Print_Area" localSheetId="0">'КБ РА'!$A$1:$F$108</definedName>
  </definedNames>
  <calcPr fullCalcOnLoad="1"/>
</workbook>
</file>

<file path=xl/sharedStrings.xml><?xml version="1.0" encoding="utf-8"?>
<sst xmlns="http://schemas.openxmlformats.org/spreadsheetml/2006/main" count="215" uniqueCount="215">
  <si>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</si>
  <si>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</si>
  <si>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</si>
  <si>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</si>
  <si>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</si>
  <si>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</si>
  <si>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</si>
  <si>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</si>
  <si>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</si>
  <si>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</si>
  <si>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</si>
  <si>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</si>
  <si>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</si>
  <si>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</si>
  <si>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</si>
  <si>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</si>
  <si>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</si>
  <si>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</si>
  <si>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</si>
  <si>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</si>
  <si>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</si>
  <si>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</si>
  <si>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</si>
  <si>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</si>
  <si>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</si>
  <si>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</si>
  <si>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</si>
  <si>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</si>
  <si>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</si>
  <si>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</si>
  <si>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</si>
  <si>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</si>
  <si>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</si>
  <si>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</si>
  <si>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</si>
  <si>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 на прибыль организаций, зачислявшийся до 1 января 2005 года в местные бюджеты</t>
  </si>
  <si>
    <t>00010901000000000110</t>
  </si>
  <si>
    <t>Налоги на имущество</t>
  </si>
  <si>
    <t>00010904000000000110</t>
  </si>
  <si>
    <t>Прочие налоги и сборы (по отмененным налогам и сборам субъектов Российской Федерации)</t>
  </si>
  <si>
    <t>00010906000020000110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</si>
  <si>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</si>
  <si>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</si>
  <si>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</si>
  <si>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</si>
  <si>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</si>
  <si>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</si>
  <si>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</si>
  <si>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</si>
  <si>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</si>
  <si>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</si>
  <si>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</si>
  <si>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</si>
  <si>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</si>
  <si>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</si>
  <si>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</si>
  <si>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</si>
  <si>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</si>
  <si>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</si>
  <si>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</si>
  <si>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</si>
  <si>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</si>
  <si>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</si>
  <si>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</si>
  <si>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</si>
  <si>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</si>
  <si>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</si>
  <si>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</si>
  <si>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</si>
  <si>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</si>
  <si>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</si>
  <si>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</si>
  <si>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</si>
  <si>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</si>
  <si>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</si>
  <si>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</si>
  <si>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</si>
  <si>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</si>
  <si>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</si>
  <si>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</si>
  <si>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</si>
  <si>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</si>
  <si>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</si>
  <si>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</si>
  <si>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</si>
  <si>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</si>
  <si>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</si>
  <si>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</si>
  <si>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</si>
  <si>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</si>
  <si>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</si>
  <si>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</si>
  <si>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</si>
  <si>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</si>
  <si>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</si>
  <si>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</si>
  <si>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</si>
  <si>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</si>
  <si>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</si>
  <si>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</si>
  <si>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</si>
  <si>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</si>
  <si>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</si>
  <si>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</si>
  <si>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</si>
  <si>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</si>
  <si>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</si>
  <si>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</si>
  <si>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</si>
  <si>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</si>
  <si>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</si>
  <si>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</si>
  <si>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</si>
  <si>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</si>
  <si>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</si>
  <si>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</si>
  <si>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</si>
  <si>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</si>
  <si>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</si>
  <si>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</si>
  <si>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</si>
  <si>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</si>
  <si>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</si>
  <si>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</si>
  <si>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</si>
  <si>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</si>
  <si>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</si>
  <si>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</si>
  <si>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</si>
  <si>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</si>
  <si>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</si>
  <si>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</si>
  <si>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</si>
  <si>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</si>
  <si>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</si>
  <si>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</si>
  <si>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</si>
  <si>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</si>
  <si>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</si>
  <si>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тыс.руб.</t>
  </si>
  <si>
    <t>Платежи за пользование природными ресурсами</t>
  </si>
  <si>
    <t>00010903000000000110</t>
  </si>
  <si>
    <t>00011618000000000140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</si>
  <si>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</si>
  <si>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</si>
  <si>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</si>
  <si>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00020302030020000180</t>
  </si>
  <si>
    <t>00020210000000000151</t>
  </si>
  <si>
    <t>00020215001000000151</t>
  </si>
  <si>
    <t>00020215002000000151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</si>
  <si>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</si>
  <si>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00020215009000000151</t>
  </si>
  <si>
    <t>Прочие дотации</t>
  </si>
  <si>
    <t>00020219999000000151</t>
  </si>
  <si>
    <t>00020220000000000151</t>
  </si>
  <si>
    <t>00020230000000000151</t>
  </si>
  <si>
    <t>00020240000000000151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</si>
  <si>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</si>
  <si>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</si>
  <si>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</si>
  <si>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</si>
  <si>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</si>
  <si>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</si>
  <si>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</si>
  <si>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Налог, взимаемый в связи с применением патентной системы налогообложения</t>
  </si>
  <si>
    <t>00010504000020000110</t>
  </si>
  <si>
    <t>Налог на имущество физических лиц</t>
  </si>
  <si>
    <t>00010601000000000110</t>
  </si>
  <si>
    <t>Земельный налог</t>
  </si>
  <si>
    <t>00010606000000000110</t>
  </si>
  <si>
    <t>Налог на добычу полезных ископаемых</t>
  </si>
  <si>
    <t>00010701000010000110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</si>
  <si>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</si>
  <si>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</si>
  <si>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</si>
  <si>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</si>
  <si>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Прочие налоги и сборы (по отмененным местным налогам и сборам)</t>
  </si>
  <si>
    <t>00010907000000000110</t>
  </si>
  <si>
    <t>Платежи от государственных и муниципальных унитарных проедприятий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</si>
  <si>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</si>
  <si>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</si>
  <si>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</si>
  <si>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</si>
  <si>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</si>
  <si>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</si>
  <si>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</si>
  <si>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</si>
  <si>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</si>
  <si>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</si>
  <si>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</si>
  <si>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</si>
  <si>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</si>
  <si>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</si>
  <si>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</si>
  <si>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</si>
  <si>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</si>
  <si>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Средства самообложения граждан</t>
  </si>
  <si>
    <t>00011714000000000180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</si>
  <si>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</si>
  <si>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</si>
  <si>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</si>
  <si>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</si>
  <si>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</si>
  <si>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</si>
  <si>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00010806000010000110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</si>
  <si>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</si>
  <si>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00011641000010000140</t>
  </si>
  <si>
    <t>Денежные взыскания (штрафы) за нарушение законодательства Российской Федерации об электроэнергетике</t>
  </si>
  <si>
    <t>00020400000000000000</t>
  </si>
  <si>
    <t>Безвозмездные поступления от негосударственных организаций</t>
  </si>
  <si>
    <t>00011623000000000140</t>
  </si>
  <si>
    <t>Доходы от возмещения ущерба при возникновении страховых случаев</t>
  </si>
  <si>
    <t>Исполнено на 01.07.2017 года</t>
  </si>
  <si>
    <t>Исполнено на 01.07.2018 года</t>
  </si>
  <si>
    <t>Сведения об исполнении консолидированного бюджета Республики Алтай по доходам в разрезе видов доходов за 1 полугодие 2018 года в сравнении с 1 полугодием 2017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</si>
</sst>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.00"/>
    <numFmt numFmtId="173" formatCode="#,000.00"/>
    <numFmt numFmtId="174" formatCode="#,##0.00_р_."/>
    <numFmt numFmtId="175" formatCode="#,##0.0_р_."/>
    <numFmt numFmtId="176" formatCode="#,##0.0"/>
    <numFmt numFmtId="177" formatCode="#,##0.000_р_."/>
    <numFmt numFmtId="178" formatCode="#,##0.0000_р_."/>
    <numFmt numFmtId="179" formatCode="#,##0.00000_р_."/>
    <numFmt numFmtId="180" formatCode="#,##0.000000_р_."/>
    <numFmt numFmtId="181" formatCode="#,##0.000"/>
    <numFmt numFmtId="182" formatCode="#,##0.0000"/>
    <numFmt numFmtId="183" formatCode="_-* #,##0.0\ _₽_-;\-* #,##0.0\ _₽_-;_-* &quot;-&quot;?\ _₽_-;_-@_-"/>
    <numFmt numFmtId="184" formatCode="[$-FC19]d\ mmmm\ yyyy\ &quot;г.&quot;"/>
    <numFmt numFmtId="185" formatCode="#,##0.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1">
      <alignment horizontal="center" vertical="top" wrapText="1"/>
      <protection/>
    </xf>
    <xf numFmtId="0" fontId="4" fillId="0" borderId="2">
      <alignment horizontal="center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175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justify" vertical="top" wrapText="1"/>
    </xf>
    <xf numFmtId="49" fontId="6" fillId="0" borderId="0" xfId="0" applyNumberFormat="1" applyFont="1" applyAlignment="1">
      <alignment horizontal="center" vertical="center"/>
    </xf>
    <xf numFmtId="0" fontId="6" fillId="33" borderId="12" xfId="0" applyFont="1" applyFill="1" applyBorder="1" applyAlignment="1">
      <alignment horizontal="justify" vertical="top" wrapText="1"/>
    </xf>
    <xf numFmtId="49" fontId="6" fillId="33" borderId="0" xfId="0" applyNumberFormat="1" applyFont="1" applyFill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183" fontId="6" fillId="0" borderId="12" xfId="0" applyNumberFormat="1" applyFont="1" applyFill="1" applyBorder="1" applyAlignment="1">
      <alignment horizontal="center" vertical="center"/>
    </xf>
    <xf numFmtId="183" fontId="5" fillId="0" borderId="12" xfId="0" applyNumberFormat="1" applyFont="1" applyFill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183" fontId="6" fillId="0" borderId="12" xfId="0" applyNumberFormat="1" applyFont="1" applyBorder="1" applyAlignment="1">
      <alignment horizontal="center" vertical="center"/>
    </xf>
    <xf numFmtId="183" fontId="6" fillId="33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183" fontId="5" fillId="33" borderId="12" xfId="0" applyNumberFormat="1" applyFont="1" applyFill="1" applyBorder="1" applyAlignment="1">
      <alignment horizontal="center" vertical="center"/>
    </xf>
    <xf numFmtId="0" fontId="6" fillId="0" borderId="14" xfId="33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6" fillId="0" borderId="14" xfId="34" applyNumberFormat="1" applyFont="1" applyFill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="80" zoomScaleNormal="80" zoomScalePageLayoutView="0" workbookViewId="0" topLeftCell="A1">
      <pane xSplit="2" ySplit="4" topLeftCell="C10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F1"/>
    </sheetView>
  </sheetViews>
  <sheetFormatPr defaultColWidth="8.7109375" defaultRowHeight="15"/>
  <cols>
    <col min="1" max="1" width="52.7109375" style="10" customWidth="1"/>
    <col min="2" max="2" width="27.00390625" style="5" customWidth="1"/>
    <col min="3" max="3" width="16.00390625" style="1" customWidth="1"/>
    <col min="4" max="4" width="17.140625" style="1" customWidth="1"/>
    <col min="5" max="5" width="15.7109375" style="1" bestFit="1" customWidth="1"/>
    <col min="6" max="6" width="13.28125" style="1" customWidth="1"/>
    <col min="7" max="245" width="8.7109375" style="1" customWidth="1"/>
    <col min="246" max="246" width="3.57421875" style="1" customWidth="1"/>
    <col min="247" max="247" width="22.28125" style="1" customWidth="1"/>
    <col min="248" max="248" width="15.8515625" style="1" customWidth="1"/>
    <col min="249" max="249" width="15.140625" style="1" customWidth="1"/>
    <col min="250" max="250" width="15.7109375" style="1" customWidth="1"/>
    <col min="251" max="251" width="14.421875" style="1" bestFit="1" customWidth="1"/>
    <col min="252" max="252" width="14.140625" style="1" customWidth="1"/>
    <col min="253" max="16384" width="8.7109375" style="1" customWidth="1"/>
  </cols>
  <sheetData>
    <row r="1" spans="1:7" ht="41.25" customHeight="1">
      <c r="A1" s="35" t="s">
        <v>214</v>
      </c>
      <c r="B1" s="36"/>
      <c r="C1" s="36"/>
      <c r="D1" s="36"/>
      <c r="E1" s="36"/>
      <c r="F1" s="36"/>
      <c r="G1" s="15"/>
    </row>
    <row r="2" spans="1:6" ht="15.75">
      <c r="A2" s="11"/>
      <c r="B2" s="6"/>
      <c r="C2" s="29"/>
      <c r="D2" s="29"/>
      <c r="F2" s="3" t="s">
        <v>139</v>
      </c>
    </row>
    <row r="3" spans="1:6" ht="22.5" customHeight="1">
      <c r="A3" s="31" t="s">
        <v>134</v>
      </c>
      <c r="B3" s="37" t="s">
        <v>135</v>
      </c>
      <c r="C3" s="38" t="s">
        <v>212</v>
      </c>
      <c r="D3" s="38" t="s">
        <v>213</v>
      </c>
      <c r="E3" s="33" t="s">
        <v>136</v>
      </c>
      <c r="F3" s="34"/>
    </row>
    <row r="4" spans="1:6" s="2" customFormat="1" ht="60" customHeight="1">
      <c r="A4" s="32"/>
      <c r="B4" s="32"/>
      <c r="C4" s="39"/>
      <c r="D4" s="39"/>
      <c r="E4" s="8" t="s">
        <v>137</v>
      </c>
      <c r="F4" s="7" t="s">
        <v>138</v>
      </c>
    </row>
    <row r="5" spans="1:6" ht="15.75">
      <c r="A5" s="14" t="s">
        <v>0</v>
      </c>
      <c r="B5" s="7" t="s">
        <v>1</v>
      </c>
      <c r="C5" s="24">
        <f>C6+C84</f>
        <v>8493982.803679999</v>
      </c>
      <c r="D5" s="24">
        <f>D6+D84</f>
        <v>10226476.202949999</v>
      </c>
      <c r="E5" s="24">
        <f>D5-C5</f>
        <v>1732493.39927</v>
      </c>
      <c r="F5" s="24">
        <f>D5/C5*100</f>
        <v>120.39671423068341</v>
      </c>
    </row>
    <row r="6" spans="1:6" ht="15.75">
      <c r="A6" s="12" t="s">
        <v>2</v>
      </c>
      <c r="B6" s="4" t="s">
        <v>3</v>
      </c>
      <c r="C6" s="30">
        <f>C7+C37</f>
        <v>2584167.5036799996</v>
      </c>
      <c r="D6" s="25">
        <f>D7+D37+0.1</f>
        <v>2883241.30295</v>
      </c>
      <c r="E6" s="25">
        <f aca="true" t="shared" si="0" ref="E6:E107">D6-C6</f>
        <v>299073.7992700003</v>
      </c>
      <c r="F6" s="25">
        <f aca="true" t="shared" si="1" ref="F6:F107">D6/C6*100</f>
        <v>111.57331321766497</v>
      </c>
    </row>
    <row r="7" spans="1:6" ht="15.75">
      <c r="A7" s="12" t="s">
        <v>4</v>
      </c>
      <c r="B7" s="4"/>
      <c r="C7" s="30">
        <f>C8+C11+C13+C18+C23+C26+C31</f>
        <v>2400931.6036799997</v>
      </c>
      <c r="D7" s="25">
        <f>D8+D11+D13+D18+D23+D26+D31-0.1</f>
        <v>2678231.1029499997</v>
      </c>
      <c r="E7" s="25">
        <f t="shared" si="0"/>
        <v>277299.49927000003</v>
      </c>
      <c r="F7" s="25">
        <f t="shared" si="1"/>
        <v>111.54966259117805</v>
      </c>
    </row>
    <row r="8" spans="1:6" ht="15.75">
      <c r="A8" s="13" t="s">
        <v>5</v>
      </c>
      <c r="B8" s="7" t="s">
        <v>6</v>
      </c>
      <c r="C8" s="28">
        <f>SUM(C9:C10)</f>
        <v>1625105.4</v>
      </c>
      <c r="D8" s="24">
        <f>D9+D10</f>
        <v>1795936</v>
      </c>
      <c r="E8" s="24">
        <f t="shared" si="0"/>
        <v>170830.6000000001</v>
      </c>
      <c r="F8" s="24">
        <f t="shared" si="1"/>
        <v>110.51197048511439</v>
      </c>
    </row>
    <row r="9" spans="1:6" ht="15.75">
      <c r="A9" s="13" t="s">
        <v>7</v>
      </c>
      <c r="B9" s="7" t="s">
        <v>8</v>
      </c>
      <c r="C9" s="28">
        <v>571575</v>
      </c>
      <c r="D9" s="24">
        <v>581104.9</v>
      </c>
      <c r="E9" s="24">
        <f t="shared" si="0"/>
        <v>9529.900000000023</v>
      </c>
      <c r="F9" s="24">
        <f t="shared" si="1"/>
        <v>101.66730525302891</v>
      </c>
    </row>
    <row r="10" spans="1:6" ht="15.75">
      <c r="A10" s="13" t="s">
        <v>9</v>
      </c>
      <c r="B10" s="7" t="s">
        <v>10</v>
      </c>
      <c r="C10" s="28">
        <v>1053530.4</v>
      </c>
      <c r="D10" s="24">
        <v>1214831.1</v>
      </c>
      <c r="E10" s="24">
        <f t="shared" si="0"/>
        <v>161300.7000000002</v>
      </c>
      <c r="F10" s="24">
        <f t="shared" si="1"/>
        <v>115.31049317608681</v>
      </c>
    </row>
    <row r="11" spans="1:6" ht="47.25">
      <c r="A11" s="13" t="s">
        <v>11</v>
      </c>
      <c r="B11" s="7" t="s">
        <v>12</v>
      </c>
      <c r="C11" s="28">
        <f>C12</f>
        <v>323375.2</v>
      </c>
      <c r="D11" s="24">
        <f>D12</f>
        <v>352625.2</v>
      </c>
      <c r="E11" s="24">
        <f t="shared" si="0"/>
        <v>29250</v>
      </c>
      <c r="F11" s="24">
        <f t="shared" si="1"/>
        <v>109.0452205363924</v>
      </c>
    </row>
    <row r="12" spans="1:6" ht="36.75" customHeight="1">
      <c r="A12" s="13" t="s">
        <v>13</v>
      </c>
      <c r="B12" s="7" t="s">
        <v>14</v>
      </c>
      <c r="C12" s="28">
        <v>323375.2</v>
      </c>
      <c r="D12" s="24">
        <v>352625.2</v>
      </c>
      <c r="E12" s="24">
        <f t="shared" si="0"/>
        <v>29250</v>
      </c>
      <c r="F12" s="24">
        <f t="shared" si="1"/>
        <v>109.0452205363924</v>
      </c>
    </row>
    <row r="13" spans="1:6" ht="15.75">
      <c r="A13" s="13" t="s">
        <v>15</v>
      </c>
      <c r="B13" s="7" t="s">
        <v>16</v>
      </c>
      <c r="C13" s="28">
        <f>SUM(C14:C17)</f>
        <v>210890.40000000002</v>
      </c>
      <c r="D13" s="28">
        <f>SUM(D14:D17)</f>
        <v>247637.90000000002</v>
      </c>
      <c r="E13" s="24">
        <f t="shared" si="0"/>
        <v>36747.5</v>
      </c>
      <c r="F13" s="24">
        <f t="shared" si="1"/>
        <v>117.42492782981114</v>
      </c>
    </row>
    <row r="14" spans="1:6" ht="31.5" customHeight="1">
      <c r="A14" s="13" t="s">
        <v>160</v>
      </c>
      <c r="B14" s="7" t="s">
        <v>161</v>
      </c>
      <c r="C14" s="28">
        <v>153824.5</v>
      </c>
      <c r="D14" s="24">
        <v>195517.7</v>
      </c>
      <c r="E14" s="24">
        <f>D14-C14</f>
        <v>41693.20000000001</v>
      </c>
      <c r="F14" s="24">
        <f>D14/C14*100</f>
        <v>127.10439494358832</v>
      </c>
    </row>
    <row r="15" spans="1:6" ht="31.5">
      <c r="A15" s="13" t="s">
        <v>162</v>
      </c>
      <c r="B15" s="7" t="s">
        <v>163</v>
      </c>
      <c r="C15" s="28">
        <v>42881.1</v>
      </c>
      <c r="D15" s="24">
        <v>40505.7</v>
      </c>
      <c r="E15" s="24">
        <f>D15-C15</f>
        <v>-2375.4000000000015</v>
      </c>
      <c r="F15" s="24">
        <f>D15/C15*100</f>
        <v>94.46049658241043</v>
      </c>
    </row>
    <row r="16" spans="1:6" ht="15.75">
      <c r="A16" s="13" t="s">
        <v>17</v>
      </c>
      <c r="B16" s="7" t="s">
        <v>18</v>
      </c>
      <c r="C16" s="28">
        <v>13552.6</v>
      </c>
      <c r="D16" s="24">
        <v>10904.8</v>
      </c>
      <c r="E16" s="24">
        <f>D16-C16</f>
        <v>-2647.800000000001</v>
      </c>
      <c r="F16" s="24">
        <f>D16/C16*100</f>
        <v>80.46278942785885</v>
      </c>
    </row>
    <row r="17" spans="1:6" ht="33" customHeight="1">
      <c r="A17" s="13" t="s">
        <v>164</v>
      </c>
      <c r="B17" s="7" t="s">
        <v>165</v>
      </c>
      <c r="C17" s="28">
        <v>632.2</v>
      </c>
      <c r="D17" s="24">
        <v>709.7</v>
      </c>
      <c r="E17" s="24">
        <f>D17-C17</f>
        <v>77.5</v>
      </c>
      <c r="F17" s="24">
        <f>D17/C17*100</f>
        <v>112.25877886744702</v>
      </c>
    </row>
    <row r="18" spans="1:6" ht="15.75">
      <c r="A18" s="13" t="s">
        <v>19</v>
      </c>
      <c r="B18" s="7" t="s">
        <v>20</v>
      </c>
      <c r="C18" s="28">
        <f>SUM(C19:C22)</f>
        <v>206848.4</v>
      </c>
      <c r="D18" s="28">
        <f>SUM(D19:D22)</f>
        <v>226155.6</v>
      </c>
      <c r="E18" s="24">
        <f t="shared" si="0"/>
        <v>19307.20000000001</v>
      </c>
      <c r="F18" s="24">
        <f t="shared" si="1"/>
        <v>109.33398566292996</v>
      </c>
    </row>
    <row r="19" spans="1:6" ht="15.75">
      <c r="A19" s="13" t="s">
        <v>166</v>
      </c>
      <c r="B19" s="7" t="s">
        <v>167</v>
      </c>
      <c r="C19" s="28">
        <v>4726.4</v>
      </c>
      <c r="D19" s="24">
        <v>6682.1</v>
      </c>
      <c r="E19" s="24">
        <f aca="true" t="shared" si="2" ref="E19:E25">D19-C19</f>
        <v>1955.7000000000007</v>
      </c>
      <c r="F19" s="24">
        <f aca="true" t="shared" si="3" ref="F19:F25">D19/C19*100</f>
        <v>141.37821597833448</v>
      </c>
    </row>
    <row r="20" spans="1:6" ht="15.75">
      <c r="A20" s="13" t="s">
        <v>21</v>
      </c>
      <c r="B20" s="7" t="s">
        <v>22</v>
      </c>
      <c r="C20" s="28">
        <v>123766.7</v>
      </c>
      <c r="D20" s="24">
        <v>154962.2</v>
      </c>
      <c r="E20" s="24">
        <f t="shared" si="2"/>
        <v>31195.500000000015</v>
      </c>
      <c r="F20" s="24">
        <f t="shared" si="3"/>
        <v>125.20508343520511</v>
      </c>
    </row>
    <row r="21" spans="1:6" ht="15.75">
      <c r="A21" s="13" t="s">
        <v>23</v>
      </c>
      <c r="B21" s="7" t="s">
        <v>24</v>
      </c>
      <c r="C21" s="28">
        <v>24173.3</v>
      </c>
      <c r="D21" s="24">
        <v>24256.9</v>
      </c>
      <c r="E21" s="24">
        <f t="shared" si="2"/>
        <v>83.60000000000218</v>
      </c>
      <c r="F21" s="24">
        <f t="shared" si="3"/>
        <v>100.34583610843369</v>
      </c>
    </row>
    <row r="22" spans="1:6" ht="15.75">
      <c r="A22" s="13" t="s">
        <v>168</v>
      </c>
      <c r="B22" s="7" t="s">
        <v>169</v>
      </c>
      <c r="C22" s="28">
        <v>54182</v>
      </c>
      <c r="D22" s="24">
        <v>40254.4</v>
      </c>
      <c r="E22" s="24">
        <f t="shared" si="2"/>
        <v>-13927.599999999999</v>
      </c>
      <c r="F22" s="24">
        <f t="shared" si="3"/>
        <v>74.29478424569045</v>
      </c>
    </row>
    <row r="23" spans="1:6" ht="47.25">
      <c r="A23" s="13" t="s">
        <v>25</v>
      </c>
      <c r="B23" s="7" t="s">
        <v>26</v>
      </c>
      <c r="C23" s="28">
        <f>SUM(C24:C25)</f>
        <v>12829.800000000001</v>
      </c>
      <c r="D23" s="28">
        <f>SUM(D24:D25)</f>
        <v>27922.4</v>
      </c>
      <c r="E23" s="24">
        <f t="shared" si="2"/>
        <v>15092.6</v>
      </c>
      <c r="F23" s="24">
        <f t="shared" si="3"/>
        <v>217.63706371104772</v>
      </c>
    </row>
    <row r="24" spans="1:6" ht="15.75">
      <c r="A24" s="13" t="s">
        <v>170</v>
      </c>
      <c r="B24" s="7" t="s">
        <v>171</v>
      </c>
      <c r="C24" s="28">
        <v>12138.2</v>
      </c>
      <c r="D24" s="24">
        <v>27149</v>
      </c>
      <c r="E24" s="24">
        <f t="shared" si="2"/>
        <v>15010.8</v>
      </c>
      <c r="F24" s="24">
        <f t="shared" si="3"/>
        <v>223.66578240595803</v>
      </c>
    </row>
    <row r="25" spans="1:6" ht="48" customHeight="1">
      <c r="A25" s="13" t="s">
        <v>27</v>
      </c>
      <c r="B25" s="7" t="s">
        <v>28</v>
      </c>
      <c r="C25" s="28">
        <v>691.6</v>
      </c>
      <c r="D25" s="24">
        <v>773.4</v>
      </c>
      <c r="E25" s="24">
        <f t="shared" si="2"/>
        <v>81.79999999999995</v>
      </c>
      <c r="F25" s="24">
        <f t="shared" si="3"/>
        <v>111.82764603817235</v>
      </c>
    </row>
    <row r="26" spans="1:6" ht="15.75">
      <c r="A26" s="13" t="s">
        <v>29</v>
      </c>
      <c r="B26" s="7" t="s">
        <v>30</v>
      </c>
      <c r="C26" s="28">
        <f>SUM(C27:C30)</f>
        <v>21737</v>
      </c>
      <c r="D26" s="28">
        <f>SUM(D27:D30)</f>
        <v>27816.3</v>
      </c>
      <c r="E26" s="24">
        <f t="shared" si="0"/>
        <v>6079.299999999999</v>
      </c>
      <c r="F26" s="24">
        <f t="shared" si="1"/>
        <v>127.96752081704005</v>
      </c>
    </row>
    <row r="27" spans="1:6" ht="47.25">
      <c r="A27" s="13" t="s">
        <v>172</v>
      </c>
      <c r="B27" s="7" t="s">
        <v>173</v>
      </c>
      <c r="C27" s="28">
        <v>10838.6</v>
      </c>
      <c r="D27" s="24">
        <v>11767.8</v>
      </c>
      <c r="E27" s="24">
        <f>D27-C27</f>
        <v>929.1999999999989</v>
      </c>
      <c r="F27" s="24">
        <f>D27/C27*100</f>
        <v>108.57306294170832</v>
      </c>
    </row>
    <row r="28" spans="1:6" ht="63">
      <c r="A28" s="13" t="s">
        <v>174</v>
      </c>
      <c r="B28" s="7" t="s">
        <v>175</v>
      </c>
      <c r="C28" s="28">
        <v>139.4</v>
      </c>
      <c r="D28" s="24">
        <v>142.3</v>
      </c>
      <c r="E28" s="24">
        <f>D28-C28</f>
        <v>2.9000000000000057</v>
      </c>
      <c r="F28" s="24">
        <f>D28/C28*100</f>
        <v>102.08034433285509</v>
      </c>
    </row>
    <row r="29" spans="1:6" ht="84" customHeight="1">
      <c r="A29" s="13" t="s">
        <v>205</v>
      </c>
      <c r="B29" s="9" t="s">
        <v>204</v>
      </c>
      <c r="C29" s="28">
        <v>13.5</v>
      </c>
      <c r="D29" s="24">
        <v>617.5</v>
      </c>
      <c r="E29" s="24">
        <f>D29-C29</f>
        <v>604</v>
      </c>
      <c r="F29" s="24">
        <f>D29/C29*100</f>
        <v>4574.074074074074</v>
      </c>
    </row>
    <row r="30" spans="1:6" ht="48" customHeight="1">
      <c r="A30" s="13" t="s">
        <v>31</v>
      </c>
      <c r="B30" s="7" t="s">
        <v>32</v>
      </c>
      <c r="C30" s="28">
        <v>10745.5</v>
      </c>
      <c r="D30" s="24">
        <v>15288.7</v>
      </c>
      <c r="E30" s="24">
        <f t="shared" si="0"/>
        <v>4543.200000000001</v>
      </c>
      <c r="F30" s="24">
        <f t="shared" si="1"/>
        <v>142.28002419617516</v>
      </c>
    </row>
    <row r="31" spans="1:6" ht="49.5" customHeight="1">
      <c r="A31" s="13" t="s">
        <v>33</v>
      </c>
      <c r="B31" s="7" t="s">
        <v>34</v>
      </c>
      <c r="C31" s="28">
        <f>SUM(C32:C36)</f>
        <v>145.40368</v>
      </c>
      <c r="D31" s="24">
        <f>SUM(D32:D36)</f>
        <v>137.80295</v>
      </c>
      <c r="E31" s="24">
        <f t="shared" si="0"/>
        <v>-7.600729999999999</v>
      </c>
      <c r="F31" s="24">
        <f t="shared" si="1"/>
        <v>94.77267012774368</v>
      </c>
    </row>
    <row r="32" spans="1:6" ht="31.5" hidden="1">
      <c r="A32" s="13" t="s">
        <v>35</v>
      </c>
      <c r="B32" s="7" t="s">
        <v>36</v>
      </c>
      <c r="C32" s="28">
        <v>0.00368</v>
      </c>
      <c r="D32" s="24">
        <f>2.95/1000</f>
        <v>0.0029500000000000004</v>
      </c>
      <c r="E32" s="24">
        <f>D32-C32</f>
        <v>-0.0007299999999999997</v>
      </c>
      <c r="F32" s="24">
        <f>D32/C32*100</f>
        <v>80.16304347826087</v>
      </c>
    </row>
    <row r="33" spans="1:6" ht="15.75" hidden="1">
      <c r="A33" s="13" t="s">
        <v>140</v>
      </c>
      <c r="B33" s="9" t="s">
        <v>141</v>
      </c>
      <c r="C33" s="28">
        <v>0</v>
      </c>
      <c r="D33" s="24">
        <v>0</v>
      </c>
      <c r="E33" s="24">
        <f>D33-C33</f>
        <v>0</v>
      </c>
      <c r="F33" s="24"/>
    </row>
    <row r="34" spans="1:6" ht="15.75">
      <c r="A34" s="13" t="s">
        <v>37</v>
      </c>
      <c r="B34" s="7" t="s">
        <v>38</v>
      </c>
      <c r="C34" s="28">
        <v>1.1</v>
      </c>
      <c r="D34" s="24">
        <v>2.3</v>
      </c>
      <c r="E34" s="24">
        <f>D34-C34</f>
        <v>1.1999999999999997</v>
      </c>
      <c r="F34" s="24">
        <f>D34/C34*100</f>
        <v>209.09090909090904</v>
      </c>
    </row>
    <row r="35" spans="1:6" ht="31.5">
      <c r="A35" s="13" t="s">
        <v>39</v>
      </c>
      <c r="B35" s="7" t="s">
        <v>40</v>
      </c>
      <c r="C35" s="28">
        <v>144.3</v>
      </c>
      <c r="D35" s="24">
        <v>135.3</v>
      </c>
      <c r="E35" s="24">
        <f>D35-C35</f>
        <v>-9</v>
      </c>
      <c r="F35" s="24">
        <f>D35/C35*100</f>
        <v>93.76299376299376</v>
      </c>
    </row>
    <row r="36" spans="1:6" ht="32.25" customHeight="1">
      <c r="A36" s="13" t="s">
        <v>176</v>
      </c>
      <c r="B36" s="7" t="s">
        <v>177</v>
      </c>
      <c r="C36" s="28">
        <v>0</v>
      </c>
      <c r="D36" s="24">
        <v>0.2</v>
      </c>
      <c r="E36" s="24">
        <f>D36-C36</f>
        <v>0.2</v>
      </c>
      <c r="F36" s="24"/>
    </row>
    <row r="37" spans="1:6" ht="15.75">
      <c r="A37" s="12" t="s">
        <v>41</v>
      </c>
      <c r="B37" s="4"/>
      <c r="C37" s="25">
        <f>C38+C46+C50+C53+C57+C59+C80+0.1</f>
        <v>183235.9</v>
      </c>
      <c r="D37" s="25">
        <f>D38+D46+D50+D53+D57+D59+D80</f>
        <v>205010.1</v>
      </c>
      <c r="E37" s="25">
        <f t="shared" si="0"/>
        <v>21774.20000000001</v>
      </c>
      <c r="F37" s="25">
        <f t="shared" si="1"/>
        <v>111.88315171863157</v>
      </c>
    </row>
    <row r="38" spans="1:6" ht="45.75" customHeight="1">
      <c r="A38" s="13" t="s">
        <v>42</v>
      </c>
      <c r="B38" s="7" t="s">
        <v>43</v>
      </c>
      <c r="C38" s="24">
        <f>SUM(C39:C45)-0.1</f>
        <v>36085.6</v>
      </c>
      <c r="D38" s="24">
        <f>SUM(D39:D45)+0.1</f>
        <v>40748.200000000004</v>
      </c>
      <c r="E38" s="24">
        <f t="shared" si="0"/>
        <v>4662.600000000006</v>
      </c>
      <c r="F38" s="24">
        <f t="shared" si="1"/>
        <v>112.92094353426299</v>
      </c>
    </row>
    <row r="39" spans="1:6" ht="108" customHeight="1" hidden="1">
      <c r="A39" s="13" t="s">
        <v>143</v>
      </c>
      <c r="B39" s="9" t="s">
        <v>144</v>
      </c>
      <c r="C39" s="28">
        <v>0</v>
      </c>
      <c r="D39" s="24">
        <v>0</v>
      </c>
      <c r="E39" s="24">
        <f>D39-C39</f>
        <v>0</v>
      </c>
      <c r="F39" s="24" t="e">
        <f>D39/C39*100</f>
        <v>#DIV/0!</v>
      </c>
    </row>
    <row r="40" spans="1:6" ht="33.75" customHeight="1">
      <c r="A40" s="13" t="s">
        <v>44</v>
      </c>
      <c r="B40" s="7" t="s">
        <v>45</v>
      </c>
      <c r="C40" s="28">
        <v>110.7</v>
      </c>
      <c r="D40" s="24">
        <v>100</v>
      </c>
      <c r="E40" s="24">
        <f t="shared" si="0"/>
        <v>-10.700000000000003</v>
      </c>
      <c r="F40" s="24">
        <f t="shared" si="1"/>
        <v>90.33423667570008</v>
      </c>
    </row>
    <row r="41" spans="1:6" ht="114" customHeight="1">
      <c r="A41" s="13" t="s">
        <v>46</v>
      </c>
      <c r="B41" s="7" t="s">
        <v>47</v>
      </c>
      <c r="C41" s="28">
        <v>31004.8</v>
      </c>
      <c r="D41" s="24">
        <v>36309.8</v>
      </c>
      <c r="E41" s="24">
        <f t="shared" si="0"/>
        <v>5305.000000000004</v>
      </c>
      <c r="F41" s="24">
        <f t="shared" si="1"/>
        <v>117.11025389617093</v>
      </c>
    </row>
    <row r="42" spans="1:6" ht="50.25" customHeight="1">
      <c r="A42" s="13" t="s">
        <v>202</v>
      </c>
      <c r="B42" s="22" t="s">
        <v>203</v>
      </c>
      <c r="C42" s="28">
        <v>1.8</v>
      </c>
      <c r="D42" s="24">
        <v>1.4</v>
      </c>
      <c r="E42" s="24">
        <f>D42-C42</f>
        <v>-0.40000000000000013</v>
      </c>
      <c r="F42" s="24">
        <f t="shared" si="1"/>
        <v>77.77777777777777</v>
      </c>
    </row>
    <row r="43" spans="1:6" ht="30.75" customHeight="1">
      <c r="A43" s="13" t="s">
        <v>178</v>
      </c>
      <c r="B43" s="9" t="s">
        <v>179</v>
      </c>
      <c r="C43" s="28">
        <v>5.5</v>
      </c>
      <c r="D43" s="24">
        <v>864.9</v>
      </c>
      <c r="E43" s="24">
        <f>D43-C43</f>
        <v>859.4</v>
      </c>
      <c r="F43" s="24">
        <f>D43/C43*100</f>
        <v>15725.454545454544</v>
      </c>
    </row>
    <row r="44" spans="1:6" ht="111" customHeight="1">
      <c r="A44" s="13" t="s">
        <v>180</v>
      </c>
      <c r="B44" s="7" t="s">
        <v>181</v>
      </c>
      <c r="C44" s="28">
        <v>59.2</v>
      </c>
      <c r="D44" s="24">
        <v>31.4</v>
      </c>
      <c r="E44" s="24">
        <f>D44-C44</f>
        <v>-27.800000000000004</v>
      </c>
      <c r="F44" s="24">
        <f>D44/C44*100</f>
        <v>53.04054054054054</v>
      </c>
    </row>
    <row r="45" spans="1:6" ht="110.25">
      <c r="A45" s="13" t="s">
        <v>48</v>
      </c>
      <c r="B45" s="7" t="s">
        <v>49</v>
      </c>
      <c r="C45" s="28">
        <v>4903.7</v>
      </c>
      <c r="D45" s="24">
        <v>3440.6</v>
      </c>
      <c r="E45" s="24">
        <f t="shared" si="0"/>
        <v>-1463.1</v>
      </c>
      <c r="F45" s="24">
        <f t="shared" si="1"/>
        <v>70.1633460448233</v>
      </c>
    </row>
    <row r="46" spans="1:6" ht="31.5">
      <c r="A46" s="13" t="s">
        <v>50</v>
      </c>
      <c r="B46" s="7" t="s">
        <v>51</v>
      </c>
      <c r="C46" s="24">
        <f>C47+C48+C49+0.1</f>
        <v>22698.6</v>
      </c>
      <c r="D46" s="24">
        <f>D47+D48+D49</f>
        <v>25822.5</v>
      </c>
      <c r="E46" s="24">
        <f t="shared" si="0"/>
        <v>3123.9000000000015</v>
      </c>
      <c r="F46" s="24">
        <f t="shared" si="1"/>
        <v>113.76252279876293</v>
      </c>
    </row>
    <row r="47" spans="1:6" ht="31.5">
      <c r="A47" s="13" t="s">
        <v>52</v>
      </c>
      <c r="B47" s="7" t="s">
        <v>53</v>
      </c>
      <c r="C47" s="28">
        <v>7139.2</v>
      </c>
      <c r="D47" s="24">
        <v>7300</v>
      </c>
      <c r="E47" s="24">
        <f t="shared" si="0"/>
        <v>160.80000000000018</v>
      </c>
      <c r="F47" s="24">
        <f t="shared" si="1"/>
        <v>102.25235320484087</v>
      </c>
    </row>
    <row r="48" spans="1:6" ht="15.75">
      <c r="A48" s="13" t="s">
        <v>54</v>
      </c>
      <c r="B48" s="7" t="s">
        <v>55</v>
      </c>
      <c r="C48" s="28">
        <v>4984</v>
      </c>
      <c r="D48" s="24">
        <v>1863.3</v>
      </c>
      <c r="E48" s="24">
        <f t="shared" si="0"/>
        <v>-3120.7</v>
      </c>
      <c r="F48" s="24">
        <f t="shared" si="1"/>
        <v>37.385634028892454</v>
      </c>
    </row>
    <row r="49" spans="1:6" ht="15.75">
      <c r="A49" s="13" t="s">
        <v>56</v>
      </c>
      <c r="B49" s="7" t="s">
        <v>57</v>
      </c>
      <c r="C49" s="28">
        <v>10575.3</v>
      </c>
      <c r="D49" s="24">
        <v>16659.2</v>
      </c>
      <c r="E49" s="24">
        <f t="shared" si="0"/>
        <v>6083.9000000000015</v>
      </c>
      <c r="F49" s="24">
        <f t="shared" si="1"/>
        <v>157.52933722920392</v>
      </c>
    </row>
    <row r="50" spans="1:6" ht="47.25">
      <c r="A50" s="13" t="s">
        <v>58</v>
      </c>
      <c r="B50" s="7" t="s">
        <v>59</v>
      </c>
      <c r="C50" s="24">
        <f>C51+C52</f>
        <v>17662</v>
      </c>
      <c r="D50" s="24">
        <f>D51+D52</f>
        <v>31849</v>
      </c>
      <c r="E50" s="24">
        <f t="shared" si="0"/>
        <v>14187</v>
      </c>
      <c r="F50" s="24">
        <f t="shared" si="1"/>
        <v>180.32499150719056</v>
      </c>
    </row>
    <row r="51" spans="1:6" ht="19.5" customHeight="1">
      <c r="A51" s="13" t="s">
        <v>60</v>
      </c>
      <c r="B51" s="7" t="s">
        <v>61</v>
      </c>
      <c r="C51" s="28">
        <v>10871.2</v>
      </c>
      <c r="D51" s="24">
        <v>12772.1</v>
      </c>
      <c r="E51" s="24">
        <f t="shared" si="0"/>
        <v>1900.8999999999996</v>
      </c>
      <c r="F51" s="24">
        <f t="shared" si="1"/>
        <v>117.48565015821619</v>
      </c>
    </row>
    <row r="52" spans="1:6" ht="19.5" customHeight="1">
      <c r="A52" s="13" t="s">
        <v>62</v>
      </c>
      <c r="B52" s="7" t="s">
        <v>63</v>
      </c>
      <c r="C52" s="28">
        <v>6790.8</v>
      </c>
      <c r="D52" s="24">
        <v>19076.9</v>
      </c>
      <c r="E52" s="24">
        <f t="shared" si="0"/>
        <v>12286.100000000002</v>
      </c>
      <c r="F52" s="24">
        <f t="shared" si="1"/>
        <v>280.9227189727278</v>
      </c>
    </row>
    <row r="53" spans="1:6" ht="30.75" customHeight="1">
      <c r="A53" s="13" t="s">
        <v>64</v>
      </c>
      <c r="B53" s="7" t="s">
        <v>65</v>
      </c>
      <c r="C53" s="24">
        <f>SUM(C54:C56)</f>
        <v>23483.2</v>
      </c>
      <c r="D53" s="24">
        <f>SUM(D54:D56)-0.1</f>
        <v>21042.8</v>
      </c>
      <c r="E53" s="24">
        <f t="shared" si="0"/>
        <v>-2440.4000000000015</v>
      </c>
      <c r="F53" s="24">
        <f t="shared" si="1"/>
        <v>89.60788989575525</v>
      </c>
    </row>
    <row r="54" spans="1:6" ht="94.5" customHeight="1">
      <c r="A54" s="16" t="s">
        <v>66</v>
      </c>
      <c r="B54" s="17" t="s">
        <v>67</v>
      </c>
      <c r="C54" s="28">
        <v>12185.7</v>
      </c>
      <c r="D54" s="24">
        <v>4794.4</v>
      </c>
      <c r="E54" s="24">
        <f>D54-C54</f>
        <v>-7391.300000000001</v>
      </c>
      <c r="F54" s="24">
        <f>D54/C54*100</f>
        <v>39.34447754334999</v>
      </c>
    </row>
    <row r="55" spans="1:6" ht="33" customHeight="1">
      <c r="A55" s="13" t="s">
        <v>68</v>
      </c>
      <c r="B55" s="7" t="s">
        <v>69</v>
      </c>
      <c r="C55" s="28">
        <v>11005.7</v>
      </c>
      <c r="D55" s="24">
        <v>15289.8</v>
      </c>
      <c r="E55" s="24">
        <f t="shared" si="0"/>
        <v>4284.0999999999985</v>
      </c>
      <c r="F55" s="24">
        <f t="shared" si="1"/>
        <v>138.92619279100828</v>
      </c>
    </row>
    <row r="56" spans="1:6" ht="81" customHeight="1">
      <c r="A56" s="13" t="s">
        <v>182</v>
      </c>
      <c r="B56" s="9" t="s">
        <v>183</v>
      </c>
      <c r="C56" s="28">
        <v>291.8</v>
      </c>
      <c r="D56" s="24">
        <v>958.7</v>
      </c>
      <c r="E56" s="24">
        <f>D56-C56</f>
        <v>666.9000000000001</v>
      </c>
      <c r="F56" s="24">
        <f>D56/C56*100</f>
        <v>328.54694996572994</v>
      </c>
    </row>
    <row r="57" spans="1:6" ht="19.5" customHeight="1">
      <c r="A57" s="13" t="s">
        <v>70</v>
      </c>
      <c r="B57" s="7" t="s">
        <v>71</v>
      </c>
      <c r="C57" s="24">
        <f>C58</f>
        <v>119.9</v>
      </c>
      <c r="D57" s="24">
        <f>D58</f>
        <v>42.5</v>
      </c>
      <c r="E57" s="24">
        <f t="shared" si="0"/>
        <v>-77.4</v>
      </c>
      <c r="F57" s="24">
        <f t="shared" si="1"/>
        <v>35.446205170975816</v>
      </c>
    </row>
    <row r="58" spans="1:6" ht="45" customHeight="1">
      <c r="A58" s="13" t="s">
        <v>72</v>
      </c>
      <c r="B58" s="7" t="s">
        <v>73</v>
      </c>
      <c r="C58" s="28">
        <v>119.9</v>
      </c>
      <c r="D58" s="24">
        <v>42.5</v>
      </c>
      <c r="E58" s="24">
        <f t="shared" si="0"/>
        <v>-77.4</v>
      </c>
      <c r="F58" s="24">
        <f t="shared" si="1"/>
        <v>35.446205170975816</v>
      </c>
    </row>
    <row r="59" spans="1:6" ht="16.5" customHeight="1">
      <c r="A59" s="13" t="s">
        <v>74</v>
      </c>
      <c r="B59" s="7" t="s">
        <v>75</v>
      </c>
      <c r="C59" s="24">
        <f>SUM(C60:C79)</f>
        <v>79374.8</v>
      </c>
      <c r="D59" s="24">
        <f>SUM(D60:D79)</f>
        <v>80673</v>
      </c>
      <c r="E59" s="24">
        <f t="shared" si="0"/>
        <v>1298.199999999997</v>
      </c>
      <c r="F59" s="24">
        <f t="shared" si="1"/>
        <v>101.63553168007982</v>
      </c>
    </row>
    <row r="60" spans="1:6" ht="108" customHeight="1">
      <c r="A60" s="13" t="s">
        <v>76</v>
      </c>
      <c r="B60" s="7" t="s">
        <v>77</v>
      </c>
      <c r="C60" s="28">
        <v>5</v>
      </c>
      <c r="D60" s="24">
        <v>74</v>
      </c>
      <c r="E60" s="24">
        <f t="shared" si="0"/>
        <v>69</v>
      </c>
      <c r="F60" s="24">
        <f t="shared" si="1"/>
        <v>1480</v>
      </c>
    </row>
    <row r="61" spans="1:6" ht="60.75" customHeight="1">
      <c r="A61" s="18" t="s">
        <v>158</v>
      </c>
      <c r="B61" s="19" t="s">
        <v>78</v>
      </c>
      <c r="C61" s="28">
        <v>1171</v>
      </c>
      <c r="D61" s="24">
        <v>1098.4</v>
      </c>
      <c r="E61" s="24">
        <f aca="true" t="shared" si="4" ref="E61:E66">D61-C61</f>
        <v>-72.59999999999991</v>
      </c>
      <c r="F61" s="24">
        <f aca="true" t="shared" si="5" ref="F61:F66">D61/C61*100</f>
        <v>93.80017079419301</v>
      </c>
    </row>
    <row r="62" spans="1:6" ht="82.5" customHeight="1">
      <c r="A62" s="13" t="s">
        <v>184</v>
      </c>
      <c r="B62" s="7" t="s">
        <v>185</v>
      </c>
      <c r="C62" s="28">
        <v>384.6</v>
      </c>
      <c r="D62" s="24">
        <v>-15.8</v>
      </c>
      <c r="E62" s="24">
        <f t="shared" si="4"/>
        <v>-400.40000000000003</v>
      </c>
      <c r="F62" s="24">
        <f t="shared" si="5"/>
        <v>-4.108164326573062</v>
      </c>
    </row>
    <row r="63" spans="1:6" ht="84" customHeight="1">
      <c r="A63" s="13" t="s">
        <v>186</v>
      </c>
      <c r="B63" s="7" t="s">
        <v>187</v>
      </c>
      <c r="C63" s="28">
        <v>109</v>
      </c>
      <c r="D63" s="24">
        <v>549</v>
      </c>
      <c r="E63" s="24">
        <f t="shared" si="4"/>
        <v>440</v>
      </c>
      <c r="F63" s="24">
        <f t="shared" si="5"/>
        <v>503.6697247706422</v>
      </c>
    </row>
    <row r="64" spans="1:6" ht="47.25">
      <c r="A64" s="18" t="s">
        <v>159</v>
      </c>
      <c r="B64" s="20" t="s">
        <v>142</v>
      </c>
      <c r="C64" s="28">
        <v>20</v>
      </c>
      <c r="D64" s="24">
        <v>20</v>
      </c>
      <c r="E64" s="24">
        <f t="shared" si="4"/>
        <v>0</v>
      </c>
      <c r="F64" s="24">
        <f t="shared" si="5"/>
        <v>100</v>
      </c>
    </row>
    <row r="65" spans="1:6" ht="47.25">
      <c r="A65" s="13" t="s">
        <v>188</v>
      </c>
      <c r="B65" s="7" t="s">
        <v>189</v>
      </c>
      <c r="C65" s="28">
        <v>6.6</v>
      </c>
      <c r="D65" s="24">
        <v>0</v>
      </c>
      <c r="E65" s="24">
        <f t="shared" si="4"/>
        <v>-6.6</v>
      </c>
      <c r="F65" s="24">
        <f t="shared" si="5"/>
        <v>0</v>
      </c>
    </row>
    <row r="66" spans="1:6" ht="31.5" hidden="1">
      <c r="A66" s="13" t="s">
        <v>211</v>
      </c>
      <c r="B66" s="9" t="s">
        <v>210</v>
      </c>
      <c r="C66" s="28">
        <v>0</v>
      </c>
      <c r="D66" s="24"/>
      <c r="E66" s="24">
        <f t="shared" si="4"/>
        <v>0</v>
      </c>
      <c r="F66" s="24" t="e">
        <f t="shared" si="5"/>
        <v>#DIV/0!</v>
      </c>
    </row>
    <row r="67" spans="1:6" ht="127.5" customHeight="1">
      <c r="A67" s="13" t="s">
        <v>79</v>
      </c>
      <c r="B67" s="7" t="s">
        <v>80</v>
      </c>
      <c r="C67" s="28">
        <v>1243.7</v>
      </c>
      <c r="D67" s="24">
        <v>1090.4</v>
      </c>
      <c r="E67" s="24">
        <f t="shared" si="0"/>
        <v>-153.29999999999995</v>
      </c>
      <c r="F67" s="24">
        <f t="shared" si="1"/>
        <v>87.67387633673715</v>
      </c>
    </row>
    <row r="68" spans="1:6" ht="31.5">
      <c r="A68" s="13" t="s">
        <v>81</v>
      </c>
      <c r="B68" s="7" t="s">
        <v>82</v>
      </c>
      <c r="C68" s="28">
        <v>62.4</v>
      </c>
      <c r="D68" s="24">
        <v>77.5</v>
      </c>
      <c r="E68" s="24">
        <f t="shared" si="0"/>
        <v>15.100000000000001</v>
      </c>
      <c r="F68" s="24">
        <f t="shared" si="1"/>
        <v>124.19871794871796</v>
      </c>
    </row>
    <row r="69" spans="1:6" ht="48" customHeight="1">
      <c r="A69" s="13" t="s">
        <v>83</v>
      </c>
      <c r="B69" s="7" t="s">
        <v>84</v>
      </c>
      <c r="C69" s="28">
        <v>342.9</v>
      </c>
      <c r="D69" s="24">
        <v>520.5</v>
      </c>
      <c r="E69" s="24">
        <f t="shared" si="0"/>
        <v>177.60000000000002</v>
      </c>
      <c r="F69" s="24">
        <f t="shared" si="1"/>
        <v>151.79352580927386</v>
      </c>
    </row>
    <row r="70" spans="1:6" ht="64.5" customHeight="1">
      <c r="A70" s="13" t="s">
        <v>190</v>
      </c>
      <c r="B70" s="7" t="s">
        <v>191</v>
      </c>
      <c r="C70" s="28">
        <v>2428.8</v>
      </c>
      <c r="D70" s="24">
        <v>2108.4</v>
      </c>
      <c r="E70" s="24">
        <f>D70-C70</f>
        <v>-320.4000000000001</v>
      </c>
      <c r="F70" s="24">
        <f>D70/C70*100</f>
        <v>86.80830039525691</v>
      </c>
    </row>
    <row r="71" spans="1:6" ht="32.25" customHeight="1">
      <c r="A71" s="13" t="s">
        <v>85</v>
      </c>
      <c r="B71" s="7" t="s">
        <v>86</v>
      </c>
      <c r="C71" s="28">
        <v>59943.2</v>
      </c>
      <c r="D71" s="24">
        <v>62284.9</v>
      </c>
      <c r="E71" s="24">
        <f t="shared" si="0"/>
        <v>2341.7000000000044</v>
      </c>
      <c r="F71" s="24">
        <f t="shared" si="1"/>
        <v>103.90653151650228</v>
      </c>
    </row>
    <row r="72" spans="1:6" ht="50.25" customHeight="1">
      <c r="A72" s="13" t="s">
        <v>87</v>
      </c>
      <c r="B72" s="7" t="s">
        <v>88</v>
      </c>
      <c r="C72" s="28">
        <v>1250.3</v>
      </c>
      <c r="D72" s="24">
        <v>379.1</v>
      </c>
      <c r="E72" s="24">
        <f t="shared" si="0"/>
        <v>-871.1999999999999</v>
      </c>
      <c r="F72" s="24">
        <f t="shared" si="1"/>
        <v>30.32072302647365</v>
      </c>
    </row>
    <row r="73" spans="1:6" ht="78.75" customHeight="1">
      <c r="A73" s="13" t="s">
        <v>89</v>
      </c>
      <c r="B73" s="7" t="s">
        <v>90</v>
      </c>
      <c r="C73" s="28">
        <v>306.1</v>
      </c>
      <c r="D73" s="24">
        <v>693.7</v>
      </c>
      <c r="E73" s="24">
        <f t="shared" si="0"/>
        <v>387.6</v>
      </c>
      <c r="F73" s="24">
        <f t="shared" si="1"/>
        <v>226.625285854296</v>
      </c>
    </row>
    <row r="74" spans="1:6" ht="31.5">
      <c r="A74" s="13" t="s">
        <v>192</v>
      </c>
      <c r="B74" s="9" t="s">
        <v>193</v>
      </c>
      <c r="C74" s="28">
        <v>310.8</v>
      </c>
      <c r="D74" s="24">
        <v>1504.8</v>
      </c>
      <c r="E74" s="24">
        <f>D74-C74</f>
        <v>1194</v>
      </c>
      <c r="F74" s="24">
        <f>D74/C74*100</f>
        <v>484.16988416988414</v>
      </c>
    </row>
    <row r="75" spans="1:6" ht="60" customHeight="1">
      <c r="A75" s="13" t="s">
        <v>91</v>
      </c>
      <c r="B75" s="7" t="s">
        <v>92</v>
      </c>
      <c r="C75" s="28">
        <v>150.5</v>
      </c>
      <c r="D75" s="24">
        <v>11.9</v>
      </c>
      <c r="E75" s="24">
        <f t="shared" si="0"/>
        <v>-138.6</v>
      </c>
      <c r="F75" s="24">
        <f t="shared" si="1"/>
        <v>7.906976744186046</v>
      </c>
    </row>
    <row r="76" spans="1:6" ht="45" customHeight="1">
      <c r="A76" s="13" t="s">
        <v>207</v>
      </c>
      <c r="B76" s="9" t="s">
        <v>206</v>
      </c>
      <c r="C76" s="24">
        <v>200</v>
      </c>
      <c r="D76" s="24">
        <v>900</v>
      </c>
      <c r="E76" s="24">
        <f>D76-C76</f>
        <v>700</v>
      </c>
      <c r="F76" s="24">
        <f t="shared" si="1"/>
        <v>450</v>
      </c>
    </row>
    <row r="77" spans="1:6" ht="81.75" customHeight="1">
      <c r="A77" s="13" t="s">
        <v>194</v>
      </c>
      <c r="B77" s="7" t="s">
        <v>195</v>
      </c>
      <c r="C77" s="28">
        <v>2170.4</v>
      </c>
      <c r="D77" s="24">
        <v>1951.2</v>
      </c>
      <c r="E77" s="24">
        <f>D77-C77</f>
        <v>-219.20000000000005</v>
      </c>
      <c r="F77" s="24">
        <f>D77/C77*100</f>
        <v>89.90047917434573</v>
      </c>
    </row>
    <row r="78" spans="1:6" ht="96" customHeight="1">
      <c r="A78" s="13" t="s">
        <v>93</v>
      </c>
      <c r="B78" s="7" t="s">
        <v>94</v>
      </c>
      <c r="C78" s="28">
        <v>1884.9</v>
      </c>
      <c r="D78" s="24">
        <v>975</v>
      </c>
      <c r="E78" s="24">
        <f t="shared" si="0"/>
        <v>-909.9000000000001</v>
      </c>
      <c r="F78" s="24">
        <f t="shared" si="1"/>
        <v>51.72688206270889</v>
      </c>
    </row>
    <row r="79" spans="1:6" ht="31.5" customHeight="1">
      <c r="A79" s="13" t="s">
        <v>95</v>
      </c>
      <c r="B79" s="7" t="s">
        <v>96</v>
      </c>
      <c r="C79" s="28">
        <v>7384.6</v>
      </c>
      <c r="D79" s="24">
        <v>6450</v>
      </c>
      <c r="E79" s="24">
        <f t="shared" si="0"/>
        <v>-934.6000000000004</v>
      </c>
      <c r="F79" s="24">
        <f t="shared" si="1"/>
        <v>87.34393196652492</v>
      </c>
    </row>
    <row r="80" spans="1:6" ht="15.75">
      <c r="A80" s="13" t="s">
        <v>97</v>
      </c>
      <c r="B80" s="7" t="s">
        <v>98</v>
      </c>
      <c r="C80" s="24">
        <f>C81+C82+C83</f>
        <v>3811.7</v>
      </c>
      <c r="D80" s="24">
        <f>D81+D82+D83</f>
        <v>4832.1</v>
      </c>
      <c r="E80" s="24">
        <f t="shared" si="0"/>
        <v>1020.4000000000005</v>
      </c>
      <c r="F80" s="24">
        <f t="shared" si="1"/>
        <v>126.7702075189548</v>
      </c>
    </row>
    <row r="81" spans="1:6" ht="15.75">
      <c r="A81" s="13" t="s">
        <v>99</v>
      </c>
      <c r="B81" s="7" t="s">
        <v>100</v>
      </c>
      <c r="C81" s="28">
        <v>966.4</v>
      </c>
      <c r="D81" s="24">
        <v>723.1</v>
      </c>
      <c r="E81" s="24">
        <f t="shared" si="0"/>
        <v>-243.29999999999995</v>
      </c>
      <c r="F81" s="24">
        <f t="shared" si="1"/>
        <v>74.82408940397352</v>
      </c>
    </row>
    <row r="82" spans="1:6" ht="15.75">
      <c r="A82" s="13" t="s">
        <v>101</v>
      </c>
      <c r="B82" s="7" t="s">
        <v>102</v>
      </c>
      <c r="C82" s="28">
        <v>2801.6</v>
      </c>
      <c r="D82" s="24">
        <v>4065.9</v>
      </c>
      <c r="E82" s="24">
        <f t="shared" si="0"/>
        <v>1264.3000000000002</v>
      </c>
      <c r="F82" s="24">
        <f t="shared" si="1"/>
        <v>145.12778412335808</v>
      </c>
    </row>
    <row r="83" spans="1:6" ht="15.75">
      <c r="A83" s="13" t="s">
        <v>196</v>
      </c>
      <c r="B83" s="7" t="s">
        <v>197</v>
      </c>
      <c r="C83" s="28">
        <v>43.7</v>
      </c>
      <c r="D83" s="24">
        <v>43.1</v>
      </c>
      <c r="E83" s="24">
        <f>D83-C83</f>
        <v>-0.6000000000000014</v>
      </c>
      <c r="F83" s="24">
        <f>D83/C83*100</f>
        <v>98.6270022883295</v>
      </c>
    </row>
    <row r="84" spans="1:6" ht="20.25" customHeight="1">
      <c r="A84" s="12" t="s">
        <v>103</v>
      </c>
      <c r="B84" s="4" t="s">
        <v>104</v>
      </c>
      <c r="C84" s="30">
        <f>C85+C94+C99+C100+C104+C107-0.1</f>
        <v>5909815.3</v>
      </c>
      <c r="D84" s="30">
        <f>D85+D94+D99+D100+D104+D107</f>
        <v>7343234.899999999</v>
      </c>
      <c r="E84" s="26">
        <f t="shared" si="0"/>
        <v>1433419.5999999996</v>
      </c>
      <c r="F84" s="26">
        <f t="shared" si="1"/>
        <v>124.25489676470937</v>
      </c>
    </row>
    <row r="85" spans="1:6" ht="47.25" customHeight="1">
      <c r="A85" s="13" t="s">
        <v>105</v>
      </c>
      <c r="B85" s="7" t="s">
        <v>106</v>
      </c>
      <c r="C85" s="24">
        <f>C86+C91+C92+C93</f>
        <v>5856794.7</v>
      </c>
      <c r="D85" s="24">
        <f>D86+D91+D92+D93</f>
        <v>7261302.699999999</v>
      </c>
      <c r="E85" s="27">
        <f t="shared" si="0"/>
        <v>1404507.999999999</v>
      </c>
      <c r="F85" s="27">
        <f t="shared" si="1"/>
        <v>123.9808303336977</v>
      </c>
    </row>
    <row r="86" spans="1:6" ht="31.5">
      <c r="A86" s="13" t="s">
        <v>107</v>
      </c>
      <c r="B86" s="7" t="s">
        <v>147</v>
      </c>
      <c r="C86" s="24">
        <f>SUM(C87:C90)</f>
        <v>4811091</v>
      </c>
      <c r="D86" s="24">
        <f>SUM(D87:D90)</f>
        <v>5286453.2</v>
      </c>
      <c r="E86" s="27">
        <f t="shared" si="0"/>
        <v>475362.2000000002</v>
      </c>
      <c r="F86" s="27">
        <f t="shared" si="1"/>
        <v>109.88054892331074</v>
      </c>
    </row>
    <row r="87" spans="1:6" ht="31.5">
      <c r="A87" s="13" t="s">
        <v>108</v>
      </c>
      <c r="B87" s="7" t="s">
        <v>148</v>
      </c>
      <c r="C87" s="28">
        <v>4765527</v>
      </c>
      <c r="D87" s="24">
        <v>4822753.2</v>
      </c>
      <c r="E87" s="27">
        <f t="shared" si="0"/>
        <v>57226.200000000186</v>
      </c>
      <c r="F87" s="27">
        <f t="shared" si="1"/>
        <v>101.20083675950215</v>
      </c>
    </row>
    <row r="88" spans="1:6" ht="31.5" customHeight="1">
      <c r="A88" s="13" t="s">
        <v>109</v>
      </c>
      <c r="B88" s="7" t="s">
        <v>149</v>
      </c>
      <c r="C88" s="28">
        <v>0</v>
      </c>
      <c r="D88" s="24">
        <v>401852</v>
      </c>
      <c r="E88" s="27">
        <f t="shared" si="0"/>
        <v>401852</v>
      </c>
      <c r="F88" s="27"/>
    </row>
    <row r="89" spans="1:6" ht="51" customHeight="1">
      <c r="A89" s="13" t="s">
        <v>150</v>
      </c>
      <c r="B89" s="7" t="s">
        <v>151</v>
      </c>
      <c r="C89" s="28">
        <v>45564</v>
      </c>
      <c r="D89" s="24">
        <v>61848</v>
      </c>
      <c r="E89" s="27">
        <f t="shared" si="0"/>
        <v>16284</v>
      </c>
      <c r="F89" s="27">
        <f t="shared" si="1"/>
        <v>135.73874111140373</v>
      </c>
    </row>
    <row r="90" spans="1:6" ht="15.75" hidden="1">
      <c r="A90" s="13" t="s">
        <v>152</v>
      </c>
      <c r="B90" s="7" t="s">
        <v>153</v>
      </c>
      <c r="C90" s="28">
        <v>0</v>
      </c>
      <c r="D90" s="24"/>
      <c r="E90" s="27">
        <f t="shared" si="0"/>
        <v>0</v>
      </c>
      <c r="F90" s="27"/>
    </row>
    <row r="91" spans="1:6" ht="34.5" customHeight="1">
      <c r="A91" s="13" t="s">
        <v>110</v>
      </c>
      <c r="B91" s="7" t="s">
        <v>154</v>
      </c>
      <c r="C91" s="28">
        <v>382470</v>
      </c>
      <c r="D91" s="24">
        <v>1245421.9</v>
      </c>
      <c r="E91" s="27">
        <f t="shared" si="0"/>
        <v>862951.8999999999</v>
      </c>
      <c r="F91" s="27">
        <f t="shared" si="1"/>
        <v>325.62603602896957</v>
      </c>
    </row>
    <row r="92" spans="1:6" ht="31.5">
      <c r="A92" s="13" t="s">
        <v>111</v>
      </c>
      <c r="B92" s="7" t="s">
        <v>155</v>
      </c>
      <c r="C92" s="28">
        <v>565753.9</v>
      </c>
      <c r="D92" s="24">
        <v>567880.1</v>
      </c>
      <c r="E92" s="27">
        <f t="shared" si="0"/>
        <v>2126.1999999999534</v>
      </c>
      <c r="F92" s="27">
        <f t="shared" si="1"/>
        <v>100.37581711765486</v>
      </c>
    </row>
    <row r="93" spans="1:6" ht="15.75">
      <c r="A93" s="13" t="s">
        <v>112</v>
      </c>
      <c r="B93" s="7" t="s">
        <v>156</v>
      </c>
      <c r="C93" s="28">
        <v>97479.8</v>
      </c>
      <c r="D93" s="24">
        <v>161547.5</v>
      </c>
      <c r="E93" s="27">
        <f t="shared" si="0"/>
        <v>64067.7</v>
      </c>
      <c r="F93" s="27">
        <f t="shared" si="1"/>
        <v>165.72407821928235</v>
      </c>
    </row>
    <row r="94" spans="1:6" ht="56.25" customHeight="1">
      <c r="A94" s="12" t="s">
        <v>113</v>
      </c>
      <c r="B94" s="4" t="s">
        <v>114</v>
      </c>
      <c r="C94" s="25">
        <f>C95</f>
        <v>37135.6</v>
      </c>
      <c r="D94" s="25">
        <f>D95</f>
        <v>13023.6</v>
      </c>
      <c r="E94" s="25">
        <f t="shared" si="0"/>
        <v>-24112</v>
      </c>
      <c r="F94" s="25">
        <f t="shared" si="1"/>
        <v>35.070390676332146</v>
      </c>
    </row>
    <row r="95" spans="1:6" ht="47.25">
      <c r="A95" s="13" t="s">
        <v>115</v>
      </c>
      <c r="B95" s="7" t="s">
        <v>116</v>
      </c>
      <c r="C95" s="24">
        <f>SUM(C96:C98)</f>
        <v>37135.6</v>
      </c>
      <c r="D95" s="24">
        <f>SUM(D96:D98)</f>
        <v>13023.6</v>
      </c>
      <c r="E95" s="24">
        <f t="shared" si="0"/>
        <v>-24112</v>
      </c>
      <c r="F95" s="24">
        <f t="shared" si="1"/>
        <v>35.070390676332146</v>
      </c>
    </row>
    <row r="96" spans="1:6" ht="63">
      <c r="A96" s="13" t="s">
        <v>117</v>
      </c>
      <c r="B96" s="7" t="s">
        <v>118</v>
      </c>
      <c r="C96" s="28">
        <v>0</v>
      </c>
      <c r="D96" s="24">
        <v>13416.9</v>
      </c>
      <c r="E96" s="24">
        <f t="shared" si="0"/>
        <v>13416.9</v>
      </c>
      <c r="F96" s="24"/>
    </row>
    <row r="97" spans="1:6" ht="94.5" hidden="1">
      <c r="A97" s="13" t="s">
        <v>145</v>
      </c>
      <c r="B97" s="9" t="s">
        <v>146</v>
      </c>
      <c r="C97" s="28">
        <v>0</v>
      </c>
      <c r="D97" s="24"/>
      <c r="E97" s="24">
        <f>D97-C97</f>
        <v>0</v>
      </c>
      <c r="F97" s="24" t="e">
        <f>D97/C97*100</f>
        <v>#DIV/0!</v>
      </c>
    </row>
    <row r="98" spans="1:6" ht="141.75">
      <c r="A98" s="13" t="s">
        <v>157</v>
      </c>
      <c r="B98" s="7" t="s">
        <v>119</v>
      </c>
      <c r="C98" s="28">
        <v>37135.6</v>
      </c>
      <c r="D98" s="24">
        <v>-393.3</v>
      </c>
      <c r="E98" s="24">
        <f t="shared" si="0"/>
        <v>-37528.9</v>
      </c>
      <c r="F98" s="24">
        <f t="shared" si="1"/>
        <v>-1.0590915455789056</v>
      </c>
    </row>
    <row r="99" spans="1:6" ht="31.5">
      <c r="A99" s="13" t="s">
        <v>209</v>
      </c>
      <c r="B99" s="9" t="s">
        <v>208</v>
      </c>
      <c r="C99" s="28">
        <v>954.3</v>
      </c>
      <c r="D99" s="24">
        <v>2263.4</v>
      </c>
      <c r="E99" s="24">
        <f>D99-C99</f>
        <v>1309.1000000000001</v>
      </c>
      <c r="F99" s="24">
        <f t="shared" si="1"/>
        <v>237.17908414544695</v>
      </c>
    </row>
    <row r="100" spans="1:6" ht="15.75">
      <c r="A100" s="12" t="s">
        <v>120</v>
      </c>
      <c r="B100" s="23" t="s">
        <v>121</v>
      </c>
      <c r="C100" s="25">
        <f>SUM(C101:C103)</f>
        <v>7057</v>
      </c>
      <c r="D100" s="25">
        <f>SUM(D101:D103)</f>
        <v>5441</v>
      </c>
      <c r="E100" s="25">
        <f t="shared" si="0"/>
        <v>-1616</v>
      </c>
      <c r="F100" s="25">
        <f t="shared" si="1"/>
        <v>77.10075102734874</v>
      </c>
    </row>
    <row r="101" spans="1:6" ht="31.5">
      <c r="A101" s="13" t="s">
        <v>122</v>
      </c>
      <c r="B101" s="7" t="s">
        <v>123</v>
      </c>
      <c r="C101" s="28">
        <v>6135.2</v>
      </c>
      <c r="D101" s="24">
        <v>5212</v>
      </c>
      <c r="E101" s="24">
        <f t="shared" si="0"/>
        <v>-923.1999999999998</v>
      </c>
      <c r="F101" s="24">
        <f t="shared" si="1"/>
        <v>84.95240578954231</v>
      </c>
    </row>
    <row r="102" spans="1:6" ht="31.5">
      <c r="A102" s="21" t="s">
        <v>198</v>
      </c>
      <c r="B102" s="7" t="s">
        <v>199</v>
      </c>
      <c r="C102" s="28">
        <v>921.8</v>
      </c>
      <c r="D102" s="24">
        <v>79</v>
      </c>
      <c r="E102" s="24">
        <f>D102-C102</f>
        <v>-842.8</v>
      </c>
      <c r="F102" s="24">
        <f>D102/C102*100</f>
        <v>8.57018876111955</v>
      </c>
    </row>
    <row r="103" spans="1:6" ht="31.5">
      <c r="A103" s="21" t="s">
        <v>200</v>
      </c>
      <c r="B103" s="7" t="s">
        <v>201</v>
      </c>
      <c r="C103" s="28">
        <v>0</v>
      </c>
      <c r="D103" s="24">
        <v>150</v>
      </c>
      <c r="E103" s="24">
        <f>D103-C103</f>
        <v>150</v>
      </c>
      <c r="F103" s="24"/>
    </row>
    <row r="104" spans="1:6" ht="126">
      <c r="A104" s="12" t="s">
        <v>124</v>
      </c>
      <c r="B104" s="4" t="s">
        <v>125</v>
      </c>
      <c r="C104" s="25">
        <f>C105+C106</f>
        <v>23194</v>
      </c>
      <c r="D104" s="25">
        <f>D105+D106</f>
        <v>66118.5</v>
      </c>
      <c r="E104" s="25">
        <f t="shared" si="0"/>
        <v>42924.5</v>
      </c>
      <c r="F104" s="25">
        <f t="shared" si="1"/>
        <v>285.0672587738208</v>
      </c>
    </row>
    <row r="105" spans="1:6" ht="94.5" hidden="1">
      <c r="A105" s="13" t="s">
        <v>126</v>
      </c>
      <c r="B105" s="7" t="s">
        <v>127</v>
      </c>
      <c r="C105" s="24">
        <v>0</v>
      </c>
      <c r="D105" s="24">
        <v>0</v>
      </c>
      <c r="E105" s="24">
        <f t="shared" si="0"/>
        <v>0</v>
      </c>
      <c r="F105" s="24"/>
    </row>
    <row r="106" spans="1:6" ht="47.25">
      <c r="A106" s="13" t="s">
        <v>128</v>
      </c>
      <c r="B106" s="7" t="s">
        <v>129</v>
      </c>
      <c r="C106" s="24">
        <v>23194</v>
      </c>
      <c r="D106" s="24">
        <v>66118.5</v>
      </c>
      <c r="E106" s="24">
        <f t="shared" si="0"/>
        <v>42924.5</v>
      </c>
      <c r="F106" s="24">
        <f t="shared" si="1"/>
        <v>285.0672587738208</v>
      </c>
    </row>
    <row r="107" spans="1:6" ht="63">
      <c r="A107" s="12" t="s">
        <v>130</v>
      </c>
      <c r="B107" s="4" t="s">
        <v>131</v>
      </c>
      <c r="C107" s="25">
        <f>C108</f>
        <v>-15320.2</v>
      </c>
      <c r="D107" s="25">
        <f>D108</f>
        <v>-4914.3</v>
      </c>
      <c r="E107" s="25">
        <f t="shared" si="0"/>
        <v>10405.900000000001</v>
      </c>
      <c r="F107" s="25">
        <f t="shared" si="1"/>
        <v>32.077257477056435</v>
      </c>
    </row>
    <row r="108" spans="1:6" ht="63">
      <c r="A108" s="13" t="s">
        <v>132</v>
      </c>
      <c r="B108" s="7" t="s">
        <v>133</v>
      </c>
      <c r="C108" s="24">
        <v>-15320.2</v>
      </c>
      <c r="D108" s="24">
        <v>-4914.3</v>
      </c>
      <c r="E108" s="24">
        <f>D108-C108</f>
        <v>10405.900000000001</v>
      </c>
      <c r="F108" s="24">
        <f>D108/C108*100</f>
        <v>32.077257477056435</v>
      </c>
    </row>
  </sheetData>
  <sheetProtection/>
  <mergeCells count="6">
    <mergeCell ref="A3:A4"/>
    <mergeCell ref="E3:F3"/>
    <mergeCell ref="A1:F1"/>
    <mergeCell ref="B3:B4"/>
    <mergeCell ref="C3:C4"/>
    <mergeCell ref="D3:D4"/>
  </mergeCells>
  <printOptions/>
  <pageMargins left="0.2755905511811024" right="0" top="0.2755905511811024" bottom="0.2755905511811024" header="0.15748031496062992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Гнездилова</cp:lastModifiedBy>
  <cp:lastPrinted>2018-07-25T09:02:54Z</cp:lastPrinted>
  <dcterms:created xsi:type="dcterms:W3CDTF">2016-04-25T02:35:52Z</dcterms:created>
  <dcterms:modified xsi:type="dcterms:W3CDTF">2018-07-26T05:57:08Z</dcterms:modified>
  <cp:category/>
  <cp:version/>
  <cp:contentType/>
  <cp:contentStatus/>
</cp:coreProperties>
</file>