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980" windowHeight="9285" activeTab="0"/>
  </bookViews>
  <sheets>
    <sheet name="Лист1" sheetId="1" r:id="rId1"/>
  </sheets>
  <definedNames>
    <definedName name="_xlnm.Print_Titles" localSheetId="0">'Лист1'!$A:$C,'Лист1'!$4:$6</definedName>
  </definedNames>
  <calcPr fullCalcOnLoad="1"/>
</workbook>
</file>

<file path=xl/sharedStrings.xml><?xml version="1.0" encoding="utf-8"?>
<sst xmlns="http://schemas.openxmlformats.org/spreadsheetml/2006/main" count="219" uniqueCount="167">
  <si>
    <t>Сведения о доходах республиканского бюджета Республики Алтай на 2019 год и плановый период 2020 и 2021 годов в сравнении с ожидаемым исполнением за 2018 год и отчетом за 2017 год</t>
  </si>
  <si>
    <t>Ед.измерения: тыс. рублей</t>
  </si>
  <si>
    <t>Код классификации доходов бюджетов</t>
  </si>
  <si>
    <t>Показатели кассовых поступлений в 2017 году</t>
  </si>
  <si>
    <t>Оценка поступлений в 2018 году</t>
  </si>
  <si>
    <t>Динамика поступления 2018 года к 2017 году</t>
  </si>
  <si>
    <t>Показатели прогноза доходов республиканского бюджета Республики Алтай</t>
  </si>
  <si>
    <t>Динамика поступлений</t>
  </si>
  <si>
    <t>2019 год к 2018 году</t>
  </si>
  <si>
    <t>2020 год к 2019 году</t>
  </si>
  <si>
    <t>2021 год к 2020 году</t>
  </si>
  <si>
    <t>Код адми-нистратора</t>
  </si>
  <si>
    <t>Код дохода</t>
  </si>
  <si>
    <t xml:space="preserve">Наименование </t>
  </si>
  <si>
    <t>прирост (снижение), тыс.руб.</t>
  </si>
  <si>
    <t>темп роста (снижения), %</t>
  </si>
  <si>
    <t>на 2019 год</t>
  </si>
  <si>
    <t>на 2020 год</t>
  </si>
  <si>
    <t>на 2021 год</t>
  </si>
  <si>
    <t>000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</si>
  <si>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</si>
  <si>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</si>
  <si>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</si>
  <si>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</si>
  <si>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</si>
  <si>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</si>
  <si>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</si>
  <si>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</si>
  <si>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</si>
  <si>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</si>
  <si>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</si>
  <si>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</si>
  <si>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</si>
  <si>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</si>
  <si>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</si>
  <si>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</si>
  <si>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</si>
  <si>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</si>
  <si>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</si>
  <si>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1 06 02000 02 0000 110</t>
  </si>
  <si>
    <t>Налог на имущество организаций</t>
  </si>
  <si>
    <t>1 06 04000 02 0000 110</t>
  </si>
  <si>
    <t>Транспортный налог</t>
  </si>
  <si>
    <t>1 07 00000 00 0000 000</t>
  </si>
  <si>
    <t>НАЛОГИ, СБОРЫ И РЕГУЛЯРНЫЕ ПЛАТЕЖИ ЗА ПОЛЬЗОВАНИЕ ПРИРОДНЫМИ РЕСУРСАМИ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</si>
  <si>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</si>
  <si>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</si>
  <si>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</si>
  <si>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</si>
  <si>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</si>
  <si>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</si>
  <si>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</si>
  <si>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</si>
  <si>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</si>
  <si>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</si>
  <si>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</si>
  <si>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</si>
  <si>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</si>
  <si>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919</t>
  </si>
  <si>
    <t>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</si>
  <si>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</si>
  <si>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1 11 03000 00 0000 120</t>
  </si>
  <si>
    <t>Проценты, полученные от предоставления бюджетных кредитов внутри страны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</si>
  <si>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</si>
  <si>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</si>
  <si>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</si>
  <si>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</si>
  <si>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</si>
  <si>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</si>
  <si>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</si>
  <si>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</si>
  <si>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048</t>
  </si>
  <si>
    <t>1 12 01000 01 0000 120</t>
  </si>
  <si>
    <t>Плата за негативное воздействие на окружающую среду</t>
  </si>
  <si>
    <t>1 12 02000 00 0000 120</t>
  </si>
  <si>
    <t>Платежи при пользовании недрами</t>
  </si>
  <si>
    <t>1 12 04000 00 0000 120</t>
  </si>
  <si>
    <t>Плата за использование лесов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</si>
  <si>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</si>
  <si>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</si>
  <si>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</si>
  <si>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</si>
  <si>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1 13 02000 00 0000 130</t>
  </si>
  <si>
    <t>Доходы от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</si>
  <si>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</si>
  <si>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</si>
  <si>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</si>
  <si>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</si>
  <si>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</si>
  <si>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</si>
  <si>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1 15 00000 00 0000 000</t>
  </si>
  <si>
    <t>АДМИНИСТРАТИВНЫЕ ПЛАТЕЖИ И СБОРЫ</t>
  </si>
  <si>
    <t>1 15 02 00000 0000 140</t>
  </si>
  <si>
    <t>Платежи, взимаемые государственными и муниципальными органами (организациями) за выполнение определенных функций</t>
  </si>
  <si>
    <t>00011600000000000000</t>
  </si>
  <si>
    <t>ШТРАФЫ, САНКЦИИ, ВОЗМЕЩЕНИЕ УЩЕРБА</t>
  </si>
  <si>
    <t>1 16 02000 00 0000 140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</si>
  <si>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</si>
  <si>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182</t>
  </si>
  <si>
    <t>1 16 03020 02 0000 140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</si>
  <si>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</si>
  <si>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</si>
  <si>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</si>
  <si>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</si>
  <si>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</si>
  <si>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000 </t>
  </si>
  <si>
    <t>1 16 26000 01 0000 140</t>
  </si>
  <si>
    <t>Денежные взыскания (штрафы) за нарушение  законодательства о рекламе</t>
  </si>
  <si>
    <t>1 16 27000 01 0000 140</t>
  </si>
  <si>
    <t>Денежные взыскания (штрафы) за нарушение  законодательства о пожарной безопасности</t>
  </si>
  <si>
    <t>1 16 30000 01 0000 140</t>
  </si>
  <si>
    <t>Денежные взыскания (штрафы) за правонарушения в области дорожного движения</t>
  </si>
  <si>
    <t>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</si>
  <si>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</si>
  <si>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</si>
  <si>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</si>
  <si>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1 16 37000 00 0000 140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</si>
  <si>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</si>
  <si>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 xml:space="preserve"> 1 16 46000 00 0000 140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</si>
  <si>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</si>
  <si>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1 16 90000 00 0000 140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</si>
  <si>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</si>
  <si>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</si>
  <si>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</si>
  <si>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1 17 01000 00 0000180</t>
  </si>
  <si>
    <t>Невыясненные поступления</t>
  </si>
  <si>
    <t>1 17 05000 00 0000180</t>
  </si>
  <si>
    <t>Прочие неналоговые доходы</t>
  </si>
  <si>
    <t>2 00 00000 00 0000 000</t>
  </si>
  <si>
    <t>БЕЗВОЗМЕЗДНЫЕ ПОСТУПЛЕНИЯ</t>
  </si>
  <si>
    <t>2 02 00000 00 0000 000</t>
  </si>
  <si>
    <t xml:space="preserve">БЕЗВОЗМЕЗДНЫЕ ПОСТУПЛЕНИЯ ОТ ДРУГИХ БЮДЖЕТОВ БЮДЖЕТНОЙ СИСТЕМЫ РОССИЙСКОЙ ФЕДЕРАЦИИ
</t>
  </si>
  <si>
    <t>906</t>
  </si>
  <si>
    <t>2 02 10000 00 0000 150</t>
  </si>
  <si>
    <t>Дотации бюджетам бюджетной системы Российской Федерации</t>
  </si>
  <si>
    <t xml:space="preserve"> 2 02 15001 02 0000 150</t>
  </si>
  <si>
    <t>Дотации бюджетам субъектов Российской Федерации на выравнивание бюджетной обеспеченности</t>
  </si>
  <si>
    <t>2 02 15002 00 0000 151</t>
  </si>
  <si>
    <t>Дотации бюджетам на поддержку мер по обеспечению сбалансированности бюджетов</t>
  </si>
  <si>
    <t>2 02 15009 00 0000 151</t>
  </si>
  <si>
    <t>Дотации бюджетам на частичную компенсацию дополнительных расходов на повышение оплаты труда работников бюджетной сферы</t>
  </si>
  <si>
    <t>902</t>
  </si>
  <si>
    <t>2 02 15213 02 0000 151</t>
  </si>
  <si>
    <t>Дотации бюджетам субъектов Российской Федерации в целях стимулирования роста налогового потенциала по налогу на прибыль организаций</t>
  </si>
  <si>
    <t>2 02 15311 02 0000 151</t>
  </si>
  <si>
    <t>Дотации бюджетам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</si>
  <si>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</si>
  <si>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</si>
  <si>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</si>
  <si>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 xml:space="preserve">Субвенции  бюджетам бюджетной системы Российской Федерации </t>
  </si>
  <si>
    <t>2 02 40000 00 0000 150</t>
  </si>
  <si>
    <t>Иные межбюджетные трансферты</t>
  </si>
  <si>
    <t>2 03 00000 00 0000 000</t>
  </si>
  <si>
    <t xml:space="preserve">БЕЗВОЗМЕЗДНЫЕ ПОСТУПЛЕНИЯ ОТ ГОСУДАРСТВЕННЫХ (МУНИЦИПАЛЬНЫХ) ОРГАНИЗАЦИЙ
</t>
  </si>
  <si>
    <t>2 03 02010 02 0000 180</t>
  </si>
  <si>
    <t xml:space="preserve">Предоставление государственными (муниципальными) организациями грантов для получателей средств бюджетов субъектов Российской Федерации
</t>
  </si>
  <si>
    <t>2 03 02040 02 0000 180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</si>
  <si>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</si>
  <si>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2 07 00000 00 0000 000</t>
  </si>
  <si>
    <t>ПРОЧИЕ БЕЗВОЗМЕЗДНЫЕ ПОСТУПЛЕНИЯ</t>
  </si>
  <si>
    <t>2 07 02000 02 0000 150</t>
  </si>
  <si>
    <t>Прочие безвозмездные поступления в бюджеты субъектов Российской Федерации</t>
  </si>
  <si>
    <t xml:space="preserve">2 18 00000 00 0000 000
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</si>
  <si>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
</t>
  </si>
  <si>
    <t xml:space="preserve">2 19 00000 00 0000 000
</t>
  </si>
  <si>
    <t xml:space="preserve">ВОЗВРАТ ОСТАТКОВ СУБСИДИЙ, СУБВЕНЦИЙ И ИНЫХ МЕЖБЮДЖЕТНЫХ ТРАНСФЕРТОВ, ИМЕЮЩИХ ЦЕЛЕВОЕ НАЗНАЧЕНИЕ, ПРОШЛЫХ ЛЕТ
</t>
  </si>
  <si>
    <t>ВСЕГО ДОХОДОВ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</si>
</sst>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\ _₽_-;\-* #,##0.0\ _₽_-;_-* &quot;-&quot;?\ _₽_-;_-@_-"/>
    <numFmt numFmtId="165" formatCode="_-* #,##0.0_р_._-;\-* #,##0.0_р_._-;_-* &quot;-&quot;??_р_._-;_-@_-"/>
    <numFmt numFmtId="166" formatCode="#,##0.0\ _₽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Fill="1" applyAlignment="1">
      <alignment vertical="top"/>
    </xf>
    <xf numFmtId="0" fontId="41" fillId="0" borderId="0" xfId="0" applyFont="1" applyAlignment="1">
      <alignment horizontal="left" vertical="top"/>
    </xf>
    <xf numFmtId="49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164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top"/>
    </xf>
    <xf numFmtId="165" fontId="2" fillId="0" borderId="10" xfId="58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42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164" fontId="3" fillId="0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49" fontId="42" fillId="0" borderId="10" xfId="0" applyNumberFormat="1" applyFont="1" applyFill="1" applyBorder="1" applyAlignment="1">
      <alignment horizontal="center" vertical="top"/>
    </xf>
    <xf numFmtId="0" fontId="43" fillId="0" borderId="10" xfId="0" applyFont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justify" vertical="top" wrapText="1"/>
    </xf>
    <xf numFmtId="164" fontId="44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164" fontId="3" fillId="33" borderId="10" xfId="0" applyNumberFormat="1" applyFont="1" applyFill="1" applyBorder="1" applyAlignment="1">
      <alignment horizontal="center" vertical="center"/>
    </xf>
    <xf numFmtId="164" fontId="3" fillId="33" borderId="10" xfId="58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top"/>
    </xf>
    <xf numFmtId="164" fontId="3" fillId="0" borderId="10" xfId="58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justify" vertical="top" wrapText="1"/>
    </xf>
    <xf numFmtId="164" fontId="2" fillId="33" borderId="10" xfId="58" applyNumberFormat="1" applyFont="1" applyFill="1" applyBorder="1" applyAlignment="1">
      <alignment horizontal="center" vertical="center"/>
    </xf>
    <xf numFmtId="164" fontId="2" fillId="0" borderId="10" xfId="58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justify" vertical="top" wrapText="1"/>
    </xf>
    <xf numFmtId="49" fontId="43" fillId="33" borderId="10" xfId="0" applyNumberFormat="1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justify" vertical="top" wrapText="1"/>
    </xf>
    <xf numFmtId="49" fontId="42" fillId="33" borderId="10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164" fontId="2" fillId="33" borderId="10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65" fontId="2" fillId="0" borderId="10" xfId="58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66" fontId="2" fillId="0" borderId="10" xfId="58" applyNumberFormat="1" applyFont="1" applyFill="1" applyBorder="1" applyAlignment="1">
      <alignment horizontal="center" vertical="center" wrapText="1"/>
    </xf>
    <xf numFmtId="164" fontId="2" fillId="0" borderId="12" xfId="58" applyNumberFormat="1" applyFont="1" applyFill="1" applyBorder="1" applyAlignment="1">
      <alignment horizontal="center" vertical="center" wrapText="1"/>
    </xf>
    <xf numFmtId="164" fontId="2" fillId="0" borderId="11" xfId="58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PageLayoutView="0" workbookViewId="0" topLeftCell="A1">
      <selection activeCell="D1" sqref="D1:J1"/>
    </sheetView>
  </sheetViews>
  <sheetFormatPr defaultColWidth="38.421875" defaultRowHeight="15"/>
  <cols>
    <col min="1" max="1" width="12.421875" style="1" customWidth="1"/>
    <col min="2" max="2" width="24.8515625" style="1" customWidth="1"/>
    <col min="3" max="3" width="39.421875" style="1" customWidth="1"/>
    <col min="4" max="4" width="15.8515625" style="1" customWidth="1"/>
    <col min="5" max="5" width="16.7109375" style="1" customWidth="1"/>
    <col min="6" max="6" width="14.8515625" style="5" customWidth="1"/>
    <col min="7" max="7" width="14.421875" style="5" customWidth="1"/>
    <col min="8" max="8" width="16.57421875" style="1" bestFit="1" customWidth="1"/>
    <col min="9" max="9" width="16.140625" style="1" customWidth="1"/>
    <col min="10" max="10" width="16.421875" style="1" bestFit="1" customWidth="1"/>
    <col min="11" max="11" width="15.421875" style="1" customWidth="1"/>
    <col min="12" max="12" width="12.7109375" style="1" bestFit="1" customWidth="1"/>
    <col min="13" max="13" width="15.421875" style="1" customWidth="1"/>
    <col min="14" max="14" width="12.7109375" style="1" bestFit="1" customWidth="1"/>
    <col min="15" max="15" width="17.8515625" style="1" customWidth="1"/>
    <col min="16" max="16" width="12.7109375" style="1" bestFit="1" customWidth="1"/>
    <col min="17" max="254" width="9.140625" style="1" customWidth="1"/>
    <col min="255" max="255" width="11.7109375" style="1" customWidth="1"/>
    <col min="256" max="16384" width="38.421875" style="1" customWidth="1"/>
  </cols>
  <sheetData>
    <row r="1" spans="4:13" ht="60.75" customHeight="1">
      <c r="D1" s="53" t="s">
        <v>0</v>
      </c>
      <c r="E1" s="54"/>
      <c r="F1" s="54"/>
      <c r="G1" s="54"/>
      <c r="H1" s="54"/>
      <c r="I1" s="54"/>
      <c r="J1" s="54"/>
      <c r="K1" s="2"/>
      <c r="L1" s="2"/>
      <c r="M1" s="2"/>
    </row>
    <row r="2" spans="1:3" ht="15.75">
      <c r="A2" s="3"/>
      <c r="B2" s="4"/>
      <c r="C2" s="4"/>
    </row>
    <row r="3" spans="1:3" ht="15.75">
      <c r="A3" s="6" t="s">
        <v>1</v>
      </c>
      <c r="B3" s="4"/>
      <c r="C3" s="4"/>
    </row>
    <row r="4" spans="1:16" ht="15.75">
      <c r="A4" s="55" t="s">
        <v>2</v>
      </c>
      <c r="B4" s="56"/>
      <c r="C4" s="57"/>
      <c r="D4" s="61" t="s">
        <v>3</v>
      </c>
      <c r="E4" s="63" t="s">
        <v>4</v>
      </c>
      <c r="F4" s="64" t="s">
        <v>5</v>
      </c>
      <c r="G4" s="65"/>
      <c r="H4" s="66" t="s">
        <v>6</v>
      </c>
      <c r="I4" s="67"/>
      <c r="J4" s="68"/>
      <c r="K4" s="51" t="s">
        <v>7</v>
      </c>
      <c r="L4" s="51"/>
      <c r="M4" s="51"/>
      <c r="N4" s="51"/>
      <c r="O4" s="51"/>
      <c r="P4" s="51"/>
    </row>
    <row r="5" spans="1:16" ht="15.75">
      <c r="A5" s="58"/>
      <c r="B5" s="59"/>
      <c r="C5" s="60"/>
      <c r="D5" s="61"/>
      <c r="E5" s="63"/>
      <c r="F5" s="58"/>
      <c r="G5" s="60"/>
      <c r="H5" s="58"/>
      <c r="I5" s="59"/>
      <c r="J5" s="60"/>
      <c r="K5" s="51" t="s">
        <v>8</v>
      </c>
      <c r="L5" s="52"/>
      <c r="M5" s="51" t="s">
        <v>9</v>
      </c>
      <c r="N5" s="52"/>
      <c r="O5" s="51" t="s">
        <v>10</v>
      </c>
      <c r="P5" s="52"/>
    </row>
    <row r="6" spans="1:16" ht="47.25">
      <c r="A6" s="9" t="s">
        <v>11</v>
      </c>
      <c r="B6" s="8" t="s">
        <v>12</v>
      </c>
      <c r="C6" s="8" t="s">
        <v>13</v>
      </c>
      <c r="D6" s="62"/>
      <c r="E6" s="62"/>
      <c r="F6" s="10" t="s">
        <v>14</v>
      </c>
      <c r="G6" s="10" t="s">
        <v>15</v>
      </c>
      <c r="H6" s="7" t="s">
        <v>16</v>
      </c>
      <c r="I6" s="7" t="s">
        <v>17</v>
      </c>
      <c r="J6" s="7" t="s">
        <v>18</v>
      </c>
      <c r="K6" s="10" t="s">
        <v>14</v>
      </c>
      <c r="L6" s="10" t="s">
        <v>15</v>
      </c>
      <c r="M6" s="10" t="s">
        <v>14</v>
      </c>
      <c r="N6" s="10" t="s">
        <v>15</v>
      </c>
      <c r="O6" s="10" t="s">
        <v>14</v>
      </c>
      <c r="P6" s="10" t="s">
        <v>15</v>
      </c>
    </row>
    <row r="7" spans="1:16" ht="31.5">
      <c r="A7" s="11" t="s">
        <v>19</v>
      </c>
      <c r="B7" s="12" t="s">
        <v>20</v>
      </c>
      <c r="C7" s="13" t="s">
        <v>21</v>
      </c>
      <c r="D7" s="14">
        <f>D8+D25+0.1</f>
        <v>3343318.773</v>
      </c>
      <c r="E7" s="14">
        <f>E8+E25</f>
        <v>3820465.5</v>
      </c>
      <c r="F7" s="14">
        <f>E7-D7</f>
        <v>477146.72699999996</v>
      </c>
      <c r="G7" s="14">
        <f>E7/D7*100</f>
        <v>114.27164920238373</v>
      </c>
      <c r="H7" s="14">
        <v>4094540.2</v>
      </c>
      <c r="I7" s="14">
        <v>4236270.4</v>
      </c>
      <c r="J7" s="14">
        <v>4834021.3</v>
      </c>
      <c r="K7" s="14">
        <f>H7-E7</f>
        <v>274074.7000000002</v>
      </c>
      <c r="L7" s="14">
        <f>H7/E7*100</f>
        <v>107.17385617014472</v>
      </c>
      <c r="M7" s="14">
        <f>I7-H7</f>
        <v>141730.2000000002</v>
      </c>
      <c r="N7" s="14">
        <f>I7/H7*100</f>
        <v>103.46144360726998</v>
      </c>
      <c r="O7" s="14">
        <f>J7-I7</f>
        <v>597750.8999999994</v>
      </c>
      <c r="P7" s="14">
        <f>J7/I7*100</f>
        <v>114.1103103333536</v>
      </c>
    </row>
    <row r="8" spans="1:16" ht="15.75">
      <c r="A8" s="15"/>
      <c r="B8" s="12"/>
      <c r="C8" s="13" t="s">
        <v>22</v>
      </c>
      <c r="D8" s="14">
        <f>D9+D12+D14+D16+D19+D21+D24</f>
        <v>3106510.093</v>
      </c>
      <c r="E8" s="14">
        <f>E9+E12+E14+E16+E19+E21+E24</f>
        <v>3576734.37</v>
      </c>
      <c r="F8" s="14">
        <f aca="true" t="shared" si="0" ref="F8:F71">E8-D8</f>
        <v>470224.27700000023</v>
      </c>
      <c r="G8" s="14">
        <f aca="true" t="shared" si="1" ref="G8:G72">E8/D8*100</f>
        <v>115.13673746174436</v>
      </c>
      <c r="H8" s="14">
        <v>3864525.2</v>
      </c>
      <c r="I8" s="14">
        <v>4004381.2</v>
      </c>
      <c r="J8" s="14">
        <v>4601416.1</v>
      </c>
      <c r="K8" s="14">
        <f>H8-E8</f>
        <v>287790.8300000001</v>
      </c>
      <c r="L8" s="14">
        <f>H8/E8*100</f>
        <v>108.04618963079442</v>
      </c>
      <c r="M8" s="14">
        <f>I8-H8</f>
        <v>139856</v>
      </c>
      <c r="N8" s="14">
        <f>I8/H8*100</f>
        <v>103.61896980255167</v>
      </c>
      <c r="O8" s="14">
        <f>J8-I8</f>
        <v>597034.8999999994</v>
      </c>
      <c r="P8" s="14">
        <f>J8/I8*100</f>
        <v>114.90954207856134</v>
      </c>
    </row>
    <row r="9" spans="1:16" ht="15.75">
      <c r="A9" s="15">
        <v>182</v>
      </c>
      <c r="B9" s="16" t="s">
        <v>23</v>
      </c>
      <c r="C9" s="17" t="s">
        <v>24</v>
      </c>
      <c r="D9" s="18">
        <f>D10+D11</f>
        <v>2202092.015</v>
      </c>
      <c r="E9" s="18">
        <f>E10+E11</f>
        <v>2553378.69</v>
      </c>
      <c r="F9" s="18">
        <f t="shared" si="0"/>
        <v>351286.6749999998</v>
      </c>
      <c r="G9" s="18">
        <f t="shared" si="1"/>
        <v>115.95240673900722</v>
      </c>
      <c r="H9" s="18">
        <v>2658150.2</v>
      </c>
      <c r="I9" s="18">
        <v>2790065.8</v>
      </c>
      <c r="J9" s="18">
        <v>2970407.4</v>
      </c>
      <c r="K9" s="18">
        <f>H9-E9</f>
        <v>104771.51000000024</v>
      </c>
      <c r="L9" s="18">
        <f>H9/E9*100</f>
        <v>104.10324995702067</v>
      </c>
      <c r="M9" s="18">
        <f>I9-H9</f>
        <v>131915.59999999963</v>
      </c>
      <c r="N9" s="18">
        <f>I9/H9*100</f>
        <v>104.96268420046391</v>
      </c>
      <c r="O9" s="18">
        <f>J9-I9</f>
        <v>180341.6000000001</v>
      </c>
      <c r="P9" s="18">
        <f>J9/I9*100</f>
        <v>106.46370418934205</v>
      </c>
    </row>
    <row r="10" spans="1:16" ht="15.75">
      <c r="A10" s="15">
        <v>182</v>
      </c>
      <c r="B10" s="19" t="s">
        <v>25</v>
      </c>
      <c r="C10" s="17" t="s">
        <v>26</v>
      </c>
      <c r="D10" s="18">
        <v>878070.074</v>
      </c>
      <c r="E10" s="18">
        <v>1037441.72</v>
      </c>
      <c r="F10" s="18">
        <f t="shared" si="0"/>
        <v>159371.64599999995</v>
      </c>
      <c r="G10" s="18">
        <f t="shared" si="1"/>
        <v>118.15021952336802</v>
      </c>
      <c r="H10" s="18">
        <v>1071677.3</v>
      </c>
      <c r="I10" s="18">
        <v>1132762.9</v>
      </c>
      <c r="J10" s="18">
        <v>1229047.7</v>
      </c>
      <c r="K10" s="18">
        <f aca="true" t="shared" si="2" ref="K10:K74">H10-E10</f>
        <v>34235.580000000075</v>
      </c>
      <c r="L10" s="18">
        <f aca="true" t="shared" si="3" ref="L10:L74">H10/E10*100</f>
        <v>103.30000031230671</v>
      </c>
      <c r="M10" s="18">
        <f aca="true" t="shared" si="4" ref="M10:M74">I10-H10</f>
        <v>61085.59999999986</v>
      </c>
      <c r="N10" s="18">
        <f aca="true" t="shared" si="5" ref="N10:N74">I10/H10*100</f>
        <v>105.6999994307988</v>
      </c>
      <c r="O10" s="18">
        <f aca="true" t="shared" si="6" ref="O10:O74">J10-I10</f>
        <v>96284.80000000005</v>
      </c>
      <c r="P10" s="18">
        <f aca="true" t="shared" si="7" ref="P10:P74">J10/I10*100</f>
        <v>108.49999589499268</v>
      </c>
    </row>
    <row r="11" spans="1:16" ht="15.75">
      <c r="A11" s="15">
        <v>182</v>
      </c>
      <c r="B11" s="19" t="s">
        <v>27</v>
      </c>
      <c r="C11" s="17" t="s">
        <v>28</v>
      </c>
      <c r="D11" s="18">
        <v>1324021.941</v>
      </c>
      <c r="E11" s="18">
        <v>1515936.97</v>
      </c>
      <c r="F11" s="18">
        <f t="shared" si="0"/>
        <v>191915.02899999986</v>
      </c>
      <c r="G11" s="18">
        <f t="shared" si="1"/>
        <v>114.49485261966666</v>
      </c>
      <c r="H11" s="18">
        <v>1586472.9</v>
      </c>
      <c r="I11" s="18">
        <v>1657302.9</v>
      </c>
      <c r="J11" s="18">
        <v>1741359.7</v>
      </c>
      <c r="K11" s="18">
        <f t="shared" si="2"/>
        <v>70535.92999999993</v>
      </c>
      <c r="L11" s="18">
        <f t="shared" si="3"/>
        <v>104.65295928497606</v>
      </c>
      <c r="M11" s="18">
        <f t="shared" si="4"/>
        <v>70830</v>
      </c>
      <c r="N11" s="18">
        <f t="shared" si="5"/>
        <v>104.4646208580052</v>
      </c>
      <c r="O11" s="18">
        <f t="shared" si="6"/>
        <v>84056.80000000005</v>
      </c>
      <c r="P11" s="18">
        <f t="shared" si="7"/>
        <v>105.07190327127287</v>
      </c>
    </row>
    <row r="12" spans="1:16" ht="63">
      <c r="A12" s="11" t="s">
        <v>19</v>
      </c>
      <c r="B12" s="19" t="s">
        <v>29</v>
      </c>
      <c r="C12" s="17" t="s">
        <v>30</v>
      </c>
      <c r="D12" s="18">
        <f>D13</f>
        <v>635677.626</v>
      </c>
      <c r="E12" s="18">
        <f>E13</f>
        <v>712512.7</v>
      </c>
      <c r="F12" s="18">
        <f t="shared" si="0"/>
        <v>76835.0739999999</v>
      </c>
      <c r="G12" s="18">
        <f t="shared" si="1"/>
        <v>112.08711316197872</v>
      </c>
      <c r="H12" s="18">
        <v>861556.1</v>
      </c>
      <c r="I12" s="18">
        <v>858010.1</v>
      </c>
      <c r="J12" s="18">
        <v>1252547.3</v>
      </c>
      <c r="K12" s="18">
        <f t="shared" si="2"/>
        <v>149043.40000000002</v>
      </c>
      <c r="L12" s="18">
        <f t="shared" si="3"/>
        <v>120.9179990756656</v>
      </c>
      <c r="M12" s="18">
        <f t="shared" si="4"/>
        <v>-3546</v>
      </c>
      <c r="N12" s="18">
        <f t="shared" si="5"/>
        <v>99.58841914066883</v>
      </c>
      <c r="O12" s="18">
        <f t="shared" si="6"/>
        <v>394537.20000000007</v>
      </c>
      <c r="P12" s="18">
        <f t="shared" si="7"/>
        <v>145.98281535380528</v>
      </c>
    </row>
    <row r="13" spans="1:16" ht="47.25">
      <c r="A13" s="20" t="s">
        <v>19</v>
      </c>
      <c r="B13" s="19" t="s">
        <v>31</v>
      </c>
      <c r="C13" s="17" t="s">
        <v>32</v>
      </c>
      <c r="D13" s="18">
        <v>635677.626</v>
      </c>
      <c r="E13" s="18">
        <v>712512.7</v>
      </c>
      <c r="F13" s="18">
        <f t="shared" si="0"/>
        <v>76835.0739999999</v>
      </c>
      <c r="G13" s="18">
        <f t="shared" si="1"/>
        <v>112.08711316197872</v>
      </c>
      <c r="H13" s="18">
        <v>861556.1</v>
      </c>
      <c r="I13" s="18">
        <v>858010.1</v>
      </c>
      <c r="J13" s="18">
        <v>1252547.3</v>
      </c>
      <c r="K13" s="18">
        <f t="shared" si="2"/>
        <v>149043.40000000002</v>
      </c>
      <c r="L13" s="18">
        <f t="shared" si="3"/>
        <v>120.9179990756656</v>
      </c>
      <c r="M13" s="18">
        <f t="shared" si="4"/>
        <v>-3546</v>
      </c>
      <c r="N13" s="18">
        <f t="shared" si="5"/>
        <v>99.58841914066883</v>
      </c>
      <c r="O13" s="18">
        <f t="shared" si="6"/>
        <v>394537.20000000007</v>
      </c>
      <c r="P13" s="18">
        <f t="shared" si="7"/>
        <v>145.98281535380528</v>
      </c>
    </row>
    <row r="14" spans="1:16" ht="31.5">
      <c r="A14" s="15">
        <v>182</v>
      </c>
      <c r="B14" s="16" t="s">
        <v>33</v>
      </c>
      <c r="C14" s="17" t="s">
        <v>34</v>
      </c>
      <c r="D14" s="18">
        <f>D15</f>
        <v>-3.163</v>
      </c>
      <c r="E14" s="18">
        <f>E15</f>
        <v>1.45</v>
      </c>
      <c r="F14" s="18">
        <f t="shared" si="0"/>
        <v>4.6129999999999995</v>
      </c>
      <c r="G14" s="18">
        <f t="shared" si="1"/>
        <v>-45.842554536832125</v>
      </c>
      <c r="H14" s="18">
        <v>2</v>
      </c>
      <c r="I14" s="18">
        <v>2</v>
      </c>
      <c r="J14" s="18">
        <v>2</v>
      </c>
      <c r="K14" s="18">
        <f t="shared" si="2"/>
        <v>0.55</v>
      </c>
      <c r="L14" s="18">
        <f t="shared" si="3"/>
        <v>137.93103448275863</v>
      </c>
      <c r="M14" s="18">
        <f t="shared" si="4"/>
        <v>0</v>
      </c>
      <c r="N14" s="18">
        <f t="shared" si="5"/>
        <v>100</v>
      </c>
      <c r="O14" s="18">
        <f t="shared" si="6"/>
        <v>0</v>
      </c>
      <c r="P14" s="18">
        <f t="shared" si="7"/>
        <v>100</v>
      </c>
    </row>
    <row r="15" spans="1:16" ht="15.75">
      <c r="A15" s="15">
        <v>182</v>
      </c>
      <c r="B15" s="19" t="s">
        <v>35</v>
      </c>
      <c r="C15" s="17" t="s">
        <v>36</v>
      </c>
      <c r="D15" s="18">
        <v>-3.163</v>
      </c>
      <c r="E15" s="18">
        <v>1.45</v>
      </c>
      <c r="F15" s="18">
        <f t="shared" si="0"/>
        <v>4.6129999999999995</v>
      </c>
      <c r="G15" s="18">
        <f t="shared" si="1"/>
        <v>-45.842554536832125</v>
      </c>
      <c r="H15" s="18">
        <v>2</v>
      </c>
      <c r="I15" s="18">
        <v>2</v>
      </c>
      <c r="J15" s="18">
        <v>2</v>
      </c>
      <c r="K15" s="18">
        <f t="shared" si="2"/>
        <v>0.55</v>
      </c>
      <c r="L15" s="18">
        <f t="shared" si="3"/>
        <v>137.93103448275863</v>
      </c>
      <c r="M15" s="18">
        <f t="shared" si="4"/>
        <v>0</v>
      </c>
      <c r="N15" s="18">
        <f t="shared" si="5"/>
        <v>100</v>
      </c>
      <c r="O15" s="18">
        <f t="shared" si="6"/>
        <v>0</v>
      </c>
      <c r="P15" s="18">
        <f t="shared" si="7"/>
        <v>100</v>
      </c>
    </row>
    <row r="16" spans="1:16" ht="15.75">
      <c r="A16" s="15">
        <v>182</v>
      </c>
      <c r="B16" s="19" t="s">
        <v>37</v>
      </c>
      <c r="C16" s="17" t="s">
        <v>38</v>
      </c>
      <c r="D16" s="18">
        <f>D17+D18</f>
        <v>249086.533</v>
      </c>
      <c r="E16" s="18">
        <f>SUM(E17:E18)</f>
        <v>283744.14</v>
      </c>
      <c r="F16" s="18">
        <f t="shared" si="0"/>
        <v>34657.60700000002</v>
      </c>
      <c r="G16" s="18">
        <f t="shared" si="1"/>
        <v>113.91388228925248</v>
      </c>
      <c r="H16" s="18">
        <v>317939.1</v>
      </c>
      <c r="I16" s="18">
        <v>329381.6</v>
      </c>
      <c r="J16" s="18">
        <v>350869.3</v>
      </c>
      <c r="K16" s="18">
        <f t="shared" si="2"/>
        <v>34194.95999999996</v>
      </c>
      <c r="L16" s="18">
        <f t="shared" si="3"/>
        <v>112.05133610865055</v>
      </c>
      <c r="M16" s="18">
        <f t="shared" si="4"/>
        <v>11442.5</v>
      </c>
      <c r="N16" s="18">
        <f t="shared" si="5"/>
        <v>103.59895967498178</v>
      </c>
      <c r="O16" s="18">
        <f t="shared" si="6"/>
        <v>21487.70000000001</v>
      </c>
      <c r="P16" s="18">
        <f t="shared" si="7"/>
        <v>106.52364916558787</v>
      </c>
    </row>
    <row r="17" spans="1:16" ht="15.75">
      <c r="A17" s="15">
        <v>182</v>
      </c>
      <c r="B17" s="19" t="s">
        <v>39</v>
      </c>
      <c r="C17" s="17" t="s">
        <v>40</v>
      </c>
      <c r="D17" s="18">
        <v>130318.03</v>
      </c>
      <c r="E17" s="18">
        <v>159706.4</v>
      </c>
      <c r="F17" s="18">
        <f t="shared" si="0"/>
        <v>29388.369999999995</v>
      </c>
      <c r="G17" s="18">
        <f t="shared" si="1"/>
        <v>122.55126938306233</v>
      </c>
      <c r="H17" s="18">
        <v>183369</v>
      </c>
      <c r="I17" s="18">
        <v>185545</v>
      </c>
      <c r="J17" s="18">
        <v>198905</v>
      </c>
      <c r="K17" s="18">
        <f t="shared" si="2"/>
        <v>23662.600000000006</v>
      </c>
      <c r="L17" s="18">
        <f t="shared" si="3"/>
        <v>114.81631293423433</v>
      </c>
      <c r="M17" s="18">
        <f t="shared" si="4"/>
        <v>2176</v>
      </c>
      <c r="N17" s="18">
        <f t="shared" si="5"/>
        <v>101.18667822805381</v>
      </c>
      <c r="O17" s="18">
        <f t="shared" si="6"/>
        <v>13360</v>
      </c>
      <c r="P17" s="18">
        <f t="shared" si="7"/>
        <v>107.20040960413917</v>
      </c>
    </row>
    <row r="18" spans="1:16" ht="15.75">
      <c r="A18" s="15">
        <v>182</v>
      </c>
      <c r="B18" s="19" t="s">
        <v>41</v>
      </c>
      <c r="C18" s="17" t="s">
        <v>42</v>
      </c>
      <c r="D18" s="18">
        <v>118768.503</v>
      </c>
      <c r="E18" s="18">
        <v>124037.74</v>
      </c>
      <c r="F18" s="18">
        <f t="shared" si="0"/>
        <v>5269.237000000008</v>
      </c>
      <c r="G18" s="18">
        <f t="shared" si="1"/>
        <v>104.4365609289527</v>
      </c>
      <c r="H18" s="18">
        <v>134570.1</v>
      </c>
      <c r="I18" s="18">
        <v>143836.6</v>
      </c>
      <c r="J18" s="18">
        <v>151964.3</v>
      </c>
      <c r="K18" s="18">
        <f t="shared" si="2"/>
        <v>10532.36</v>
      </c>
      <c r="L18" s="18">
        <f t="shared" si="3"/>
        <v>108.49125435532767</v>
      </c>
      <c r="M18" s="18">
        <f t="shared" si="4"/>
        <v>9266.5</v>
      </c>
      <c r="N18" s="18">
        <f t="shared" si="5"/>
        <v>106.88600216541415</v>
      </c>
      <c r="O18" s="18">
        <f t="shared" si="6"/>
        <v>8127.6999999999825</v>
      </c>
      <c r="P18" s="18">
        <f t="shared" si="7"/>
        <v>105.65064802699729</v>
      </c>
    </row>
    <row r="19" spans="1:16" ht="47.25">
      <c r="A19" s="15">
        <v>182</v>
      </c>
      <c r="B19" s="19" t="s">
        <v>43</v>
      </c>
      <c r="C19" s="17" t="s">
        <v>44</v>
      </c>
      <c r="D19" s="18">
        <f>D20</f>
        <v>2.224</v>
      </c>
      <c r="E19" s="18">
        <f>E20</f>
        <v>0.66</v>
      </c>
      <c r="F19" s="18">
        <f t="shared" si="0"/>
        <v>-1.564</v>
      </c>
      <c r="G19" s="18">
        <f t="shared" si="1"/>
        <v>29.676258992805753</v>
      </c>
      <c r="H19" s="18">
        <v>1.8</v>
      </c>
      <c r="I19" s="18">
        <v>1.8</v>
      </c>
      <c r="J19" s="18">
        <v>2</v>
      </c>
      <c r="K19" s="18">
        <f t="shared" si="2"/>
        <v>1.1400000000000001</v>
      </c>
      <c r="L19" s="18">
        <f t="shared" si="3"/>
        <v>272.7272727272727</v>
      </c>
      <c r="M19" s="18">
        <f t="shared" si="4"/>
        <v>0</v>
      </c>
      <c r="N19" s="18">
        <f t="shared" si="5"/>
        <v>100</v>
      </c>
      <c r="O19" s="18">
        <f t="shared" si="6"/>
        <v>0.19999999999999996</v>
      </c>
      <c r="P19" s="18">
        <f t="shared" si="7"/>
        <v>111.11111111111111</v>
      </c>
    </row>
    <row r="20" spans="1:16" ht="63">
      <c r="A20" s="15">
        <v>182</v>
      </c>
      <c r="B20" s="19" t="s">
        <v>45</v>
      </c>
      <c r="C20" s="17" t="s">
        <v>46</v>
      </c>
      <c r="D20" s="18">
        <v>2.224</v>
      </c>
      <c r="E20" s="18">
        <v>0.66</v>
      </c>
      <c r="F20" s="18">
        <f t="shared" si="0"/>
        <v>-1.564</v>
      </c>
      <c r="G20" s="18">
        <f t="shared" si="1"/>
        <v>29.676258992805753</v>
      </c>
      <c r="H20" s="18">
        <v>1.8</v>
      </c>
      <c r="I20" s="18">
        <v>1.8</v>
      </c>
      <c r="J20" s="18">
        <v>2</v>
      </c>
      <c r="K20" s="18">
        <f t="shared" si="2"/>
        <v>1.1400000000000001</v>
      </c>
      <c r="L20" s="18">
        <f t="shared" si="3"/>
        <v>272.7272727272727</v>
      </c>
      <c r="M20" s="18">
        <f t="shared" si="4"/>
        <v>0</v>
      </c>
      <c r="N20" s="18">
        <f t="shared" si="5"/>
        <v>100</v>
      </c>
      <c r="O20" s="18">
        <f t="shared" si="6"/>
        <v>0.19999999999999996</v>
      </c>
      <c r="P20" s="18">
        <f t="shared" si="7"/>
        <v>111.11111111111111</v>
      </c>
    </row>
    <row r="21" spans="1:16" ht="15.75">
      <c r="A21" s="11" t="s">
        <v>19</v>
      </c>
      <c r="B21" s="19" t="s">
        <v>47</v>
      </c>
      <c r="C21" s="17" t="s">
        <v>48</v>
      </c>
      <c r="D21" s="18">
        <f>D22+D23</f>
        <v>19650.448</v>
      </c>
      <c r="E21" s="18">
        <f>E22+E23</f>
        <v>27096.73</v>
      </c>
      <c r="F21" s="18">
        <f t="shared" si="0"/>
        <v>7446.281999999999</v>
      </c>
      <c r="G21" s="18">
        <f t="shared" si="1"/>
        <v>137.89370094768321</v>
      </c>
      <c r="H21" s="18">
        <v>26876</v>
      </c>
      <c r="I21" s="18">
        <v>26919.9</v>
      </c>
      <c r="J21" s="18">
        <v>27588.1</v>
      </c>
      <c r="K21" s="18">
        <f t="shared" si="2"/>
        <v>-220.72999999999956</v>
      </c>
      <c r="L21" s="18">
        <f t="shared" si="3"/>
        <v>99.18539986190216</v>
      </c>
      <c r="M21" s="18">
        <f t="shared" si="4"/>
        <v>43.900000000001455</v>
      </c>
      <c r="N21" s="18">
        <f t="shared" si="5"/>
        <v>100.1633427593392</v>
      </c>
      <c r="O21" s="18">
        <f t="shared" si="6"/>
        <v>668.1999999999971</v>
      </c>
      <c r="P21" s="18">
        <f t="shared" si="7"/>
        <v>102.48217861136185</v>
      </c>
    </row>
    <row r="22" spans="1:16" ht="126">
      <c r="A22" s="11" t="s">
        <v>19</v>
      </c>
      <c r="B22" s="16" t="s">
        <v>49</v>
      </c>
      <c r="C22" s="17" t="s">
        <v>50</v>
      </c>
      <c r="D22" s="18">
        <v>292.675</v>
      </c>
      <c r="E22" s="18">
        <v>1337.5</v>
      </c>
      <c r="F22" s="18">
        <f t="shared" si="0"/>
        <v>1044.825</v>
      </c>
      <c r="G22" s="18">
        <f t="shared" si="1"/>
        <v>456.99154352097037</v>
      </c>
      <c r="H22" s="18">
        <v>1337.5</v>
      </c>
      <c r="I22" s="18">
        <v>1337.5</v>
      </c>
      <c r="J22" s="18">
        <v>1337.5</v>
      </c>
      <c r="K22" s="18">
        <f t="shared" si="2"/>
        <v>0</v>
      </c>
      <c r="L22" s="18">
        <f t="shared" si="3"/>
        <v>100</v>
      </c>
      <c r="M22" s="18">
        <f t="shared" si="4"/>
        <v>0</v>
      </c>
      <c r="N22" s="18">
        <f t="shared" si="5"/>
        <v>100</v>
      </c>
      <c r="O22" s="18">
        <f t="shared" si="6"/>
        <v>0</v>
      </c>
      <c r="P22" s="18">
        <f t="shared" si="7"/>
        <v>100</v>
      </c>
    </row>
    <row r="23" spans="1:16" ht="63">
      <c r="A23" s="11" t="s">
        <v>19</v>
      </c>
      <c r="B23" s="16" t="s">
        <v>51</v>
      </c>
      <c r="C23" s="17" t="s">
        <v>52</v>
      </c>
      <c r="D23" s="18">
        <v>19357.773</v>
      </c>
      <c r="E23" s="18">
        <v>25759.23</v>
      </c>
      <c r="F23" s="18">
        <f t="shared" si="0"/>
        <v>6401.4569999999985</v>
      </c>
      <c r="G23" s="18">
        <f t="shared" si="1"/>
        <v>133.0691810468074</v>
      </c>
      <c r="H23" s="18">
        <v>25538.5</v>
      </c>
      <c r="I23" s="18">
        <v>25582.4</v>
      </c>
      <c r="J23" s="18">
        <v>26250.6</v>
      </c>
      <c r="K23" s="18">
        <f t="shared" si="2"/>
        <v>-220.72999999999956</v>
      </c>
      <c r="L23" s="18">
        <f t="shared" si="3"/>
        <v>99.14310326822657</v>
      </c>
      <c r="M23" s="18">
        <f t="shared" si="4"/>
        <v>43.900000000001455</v>
      </c>
      <c r="N23" s="18">
        <f t="shared" si="5"/>
        <v>100.17189733147993</v>
      </c>
      <c r="O23" s="18">
        <f t="shared" si="6"/>
        <v>668.1999999999971</v>
      </c>
      <c r="P23" s="18">
        <f t="shared" si="7"/>
        <v>102.61195196697727</v>
      </c>
    </row>
    <row r="24" spans="1:16" ht="63">
      <c r="A24" s="15">
        <v>182</v>
      </c>
      <c r="B24" s="16" t="s">
        <v>53</v>
      </c>
      <c r="C24" s="17" t="s">
        <v>54</v>
      </c>
      <c r="D24" s="18">
        <v>4.41</v>
      </c>
      <c r="E24" s="18">
        <v>0</v>
      </c>
      <c r="F24" s="18">
        <f t="shared" si="0"/>
        <v>-4.41</v>
      </c>
      <c r="G24" s="18">
        <f t="shared" si="1"/>
        <v>0</v>
      </c>
      <c r="H24" s="18">
        <v>0</v>
      </c>
      <c r="I24" s="18">
        <v>0</v>
      </c>
      <c r="J24" s="18">
        <v>0</v>
      </c>
      <c r="K24" s="18">
        <f t="shared" si="2"/>
        <v>0</v>
      </c>
      <c r="L24" s="18"/>
      <c r="M24" s="18">
        <f t="shared" si="4"/>
        <v>0</v>
      </c>
      <c r="N24" s="18"/>
      <c r="O24" s="18">
        <f t="shared" si="6"/>
        <v>0</v>
      </c>
      <c r="P24" s="18"/>
    </row>
    <row r="25" spans="1:16" s="22" customFormat="1" ht="15.75">
      <c r="A25" s="21"/>
      <c r="B25" s="12"/>
      <c r="C25" s="13" t="s">
        <v>55</v>
      </c>
      <c r="D25" s="14">
        <f>D26+D32+D36+D39+D42+D44+D57</f>
        <v>236808.58000000002</v>
      </c>
      <c r="E25" s="14">
        <f>E26+E32+E36+E39+E42+E44+E57</f>
        <v>243731.12999999998</v>
      </c>
      <c r="F25" s="14">
        <f t="shared" si="0"/>
        <v>6922.549999999959</v>
      </c>
      <c r="G25" s="14">
        <f t="shared" si="1"/>
        <v>102.92326823631134</v>
      </c>
      <c r="H25" s="14">
        <v>230015</v>
      </c>
      <c r="I25" s="14">
        <v>231889.2</v>
      </c>
      <c r="J25" s="14">
        <v>232605.2</v>
      </c>
      <c r="K25" s="14">
        <f t="shared" si="2"/>
        <v>-13716.129999999976</v>
      </c>
      <c r="L25" s="14">
        <f t="shared" si="3"/>
        <v>94.37243408340987</v>
      </c>
      <c r="M25" s="14">
        <f t="shared" si="4"/>
        <v>1874.2000000000116</v>
      </c>
      <c r="N25" s="14">
        <f t="shared" si="5"/>
        <v>100.81481642501578</v>
      </c>
      <c r="O25" s="14">
        <f t="shared" si="6"/>
        <v>716</v>
      </c>
      <c r="P25" s="14">
        <f t="shared" si="7"/>
        <v>100.3087681530662</v>
      </c>
    </row>
    <row r="26" spans="1:16" ht="78.75">
      <c r="A26" s="11" t="s">
        <v>19</v>
      </c>
      <c r="B26" s="16" t="s">
        <v>56</v>
      </c>
      <c r="C26" s="17" t="s">
        <v>57</v>
      </c>
      <c r="D26" s="18">
        <f>+D27+D28+D29+D30+D31-0.1</f>
        <v>16472.5</v>
      </c>
      <c r="E26" s="18">
        <f>+E27+E28+E29+E30+E31</f>
        <v>14823.349999999999</v>
      </c>
      <c r="F26" s="18">
        <f t="shared" si="0"/>
        <v>-1649.1500000000015</v>
      </c>
      <c r="G26" s="18">
        <f t="shared" si="1"/>
        <v>89.98846562452572</v>
      </c>
      <c r="H26" s="18">
        <v>13786.6</v>
      </c>
      <c r="I26" s="18">
        <v>14143.6</v>
      </c>
      <c r="J26" s="18">
        <v>14536.1</v>
      </c>
      <c r="K26" s="18">
        <f t="shared" si="2"/>
        <v>-1036.7499999999982</v>
      </c>
      <c r="L26" s="18">
        <f t="shared" si="3"/>
        <v>93.00596693729825</v>
      </c>
      <c r="M26" s="18">
        <f t="shared" si="4"/>
        <v>357</v>
      </c>
      <c r="N26" s="18">
        <f t="shared" si="5"/>
        <v>102.58947093554612</v>
      </c>
      <c r="O26" s="18">
        <f t="shared" si="6"/>
        <v>392.5</v>
      </c>
      <c r="P26" s="18">
        <f t="shared" si="7"/>
        <v>102.77510676206907</v>
      </c>
    </row>
    <row r="27" spans="1:16" ht="110.25">
      <c r="A27" s="23" t="s">
        <v>58</v>
      </c>
      <c r="B27" s="24" t="s">
        <v>59</v>
      </c>
      <c r="C27" s="25" t="s">
        <v>60</v>
      </c>
      <c r="D27" s="18">
        <v>60</v>
      </c>
      <c r="E27" s="18">
        <v>0</v>
      </c>
      <c r="F27" s="18">
        <f t="shared" si="0"/>
        <v>-60</v>
      </c>
      <c r="G27" s="18">
        <f t="shared" si="1"/>
        <v>0</v>
      </c>
      <c r="H27" s="18">
        <v>0</v>
      </c>
      <c r="I27" s="18">
        <v>0</v>
      </c>
      <c r="J27" s="18">
        <v>0</v>
      </c>
      <c r="K27" s="18">
        <f t="shared" si="2"/>
        <v>0</v>
      </c>
      <c r="L27" s="18"/>
      <c r="M27" s="18">
        <f t="shared" si="4"/>
        <v>0</v>
      </c>
      <c r="N27" s="18"/>
      <c r="O27" s="18">
        <f t="shared" si="6"/>
        <v>0</v>
      </c>
      <c r="P27" s="18"/>
    </row>
    <row r="28" spans="1:16" ht="47.25">
      <c r="A28" s="11" t="s">
        <v>19</v>
      </c>
      <c r="B28" s="16" t="s">
        <v>61</v>
      </c>
      <c r="C28" s="17" t="s">
        <v>62</v>
      </c>
      <c r="D28" s="18">
        <v>810.5</v>
      </c>
      <c r="E28" s="18">
        <v>598.8</v>
      </c>
      <c r="F28" s="18">
        <f t="shared" si="0"/>
        <v>-211.70000000000005</v>
      </c>
      <c r="G28" s="18">
        <f t="shared" si="1"/>
        <v>73.88032078963602</v>
      </c>
      <c r="H28" s="18">
        <v>170</v>
      </c>
      <c r="I28" s="18">
        <v>148</v>
      </c>
      <c r="J28" s="18">
        <v>125.5</v>
      </c>
      <c r="K28" s="18">
        <f t="shared" si="2"/>
        <v>-428.79999999999995</v>
      </c>
      <c r="L28" s="18">
        <f t="shared" si="3"/>
        <v>28.390113560454246</v>
      </c>
      <c r="M28" s="18">
        <f t="shared" si="4"/>
        <v>-22</v>
      </c>
      <c r="N28" s="18">
        <f t="shared" si="5"/>
        <v>87.05882352941177</v>
      </c>
      <c r="O28" s="18">
        <f t="shared" si="6"/>
        <v>-22.5</v>
      </c>
      <c r="P28" s="18">
        <f t="shared" si="7"/>
        <v>84.7972972972973</v>
      </c>
    </row>
    <row r="29" spans="1:16" ht="157.5">
      <c r="A29" s="15">
        <v>919</v>
      </c>
      <c r="B29" s="16" t="s">
        <v>63</v>
      </c>
      <c r="C29" s="17" t="s">
        <v>64</v>
      </c>
      <c r="D29" s="18">
        <v>11553.7</v>
      </c>
      <c r="E29" s="18">
        <v>12247.85</v>
      </c>
      <c r="F29" s="18">
        <f t="shared" si="0"/>
        <v>694.1499999999996</v>
      </c>
      <c r="G29" s="18">
        <f t="shared" si="1"/>
        <v>106.00803205899409</v>
      </c>
      <c r="H29" s="18">
        <v>12154.9</v>
      </c>
      <c r="I29" s="18">
        <v>12533.9</v>
      </c>
      <c r="J29" s="18">
        <v>12948.9</v>
      </c>
      <c r="K29" s="18">
        <f t="shared" si="2"/>
        <v>-92.95000000000073</v>
      </c>
      <c r="L29" s="18">
        <f t="shared" si="3"/>
        <v>99.24109129357397</v>
      </c>
      <c r="M29" s="18">
        <f t="shared" si="4"/>
        <v>379</v>
      </c>
      <c r="N29" s="18">
        <f t="shared" si="5"/>
        <v>103.11808406486274</v>
      </c>
      <c r="O29" s="18">
        <f t="shared" si="6"/>
        <v>415</v>
      </c>
      <c r="P29" s="18">
        <f t="shared" si="7"/>
        <v>103.31102051237045</v>
      </c>
    </row>
    <row r="30" spans="1:16" ht="78.75">
      <c r="A30" s="15">
        <v>919</v>
      </c>
      <c r="B30" s="16" t="s">
        <v>65</v>
      </c>
      <c r="C30" s="17" t="s">
        <v>66</v>
      </c>
      <c r="D30" s="18">
        <v>1.8</v>
      </c>
      <c r="E30" s="18">
        <v>1.4</v>
      </c>
      <c r="F30" s="18">
        <f t="shared" si="0"/>
        <v>-0.40000000000000013</v>
      </c>
      <c r="G30" s="18">
        <f t="shared" si="1"/>
        <v>77.77777777777777</v>
      </c>
      <c r="H30" s="26">
        <v>0</v>
      </c>
      <c r="I30" s="26">
        <v>0</v>
      </c>
      <c r="J30" s="26">
        <v>0</v>
      </c>
      <c r="K30" s="18">
        <f t="shared" si="2"/>
        <v>-1.4</v>
      </c>
      <c r="L30" s="18">
        <f t="shared" si="3"/>
        <v>0</v>
      </c>
      <c r="M30" s="18">
        <f t="shared" si="4"/>
        <v>0</v>
      </c>
      <c r="N30" s="18"/>
      <c r="O30" s="18">
        <f t="shared" si="6"/>
        <v>0</v>
      </c>
      <c r="P30" s="18"/>
    </row>
    <row r="31" spans="1:16" ht="141.75">
      <c r="A31" s="15">
        <v>919</v>
      </c>
      <c r="B31" s="16" t="s">
        <v>67</v>
      </c>
      <c r="C31" s="17" t="s">
        <v>68</v>
      </c>
      <c r="D31" s="18">
        <v>4046.6</v>
      </c>
      <c r="E31" s="18">
        <v>1975.3</v>
      </c>
      <c r="F31" s="18">
        <f t="shared" si="0"/>
        <v>-2071.3</v>
      </c>
      <c r="G31" s="18">
        <f t="shared" si="1"/>
        <v>48.81381900855038</v>
      </c>
      <c r="H31" s="18">
        <v>1461.7</v>
      </c>
      <c r="I31" s="18">
        <v>1461.7</v>
      </c>
      <c r="J31" s="18">
        <v>1461.7</v>
      </c>
      <c r="K31" s="18">
        <f t="shared" si="2"/>
        <v>-513.5999999999999</v>
      </c>
      <c r="L31" s="18">
        <f t="shared" si="3"/>
        <v>73.99888624512732</v>
      </c>
      <c r="M31" s="18">
        <f t="shared" si="4"/>
        <v>0</v>
      </c>
      <c r="N31" s="18">
        <f t="shared" si="5"/>
        <v>100</v>
      </c>
      <c r="O31" s="18">
        <f t="shared" si="6"/>
        <v>0</v>
      </c>
      <c r="P31" s="18">
        <f t="shared" si="7"/>
        <v>100</v>
      </c>
    </row>
    <row r="32" spans="1:16" ht="31.5">
      <c r="A32" s="11" t="s">
        <v>19</v>
      </c>
      <c r="B32" s="16" t="s">
        <v>69</v>
      </c>
      <c r="C32" s="17" t="s">
        <v>70</v>
      </c>
      <c r="D32" s="18">
        <f>D33+D34+D35</f>
        <v>37866.5</v>
      </c>
      <c r="E32" s="18">
        <f>E33+E34+E35</f>
        <v>37504.05</v>
      </c>
      <c r="F32" s="18">
        <f t="shared" si="0"/>
        <v>-362.4499999999971</v>
      </c>
      <c r="G32" s="18">
        <f t="shared" si="1"/>
        <v>99.04282149129179</v>
      </c>
      <c r="H32" s="18">
        <v>36591.2</v>
      </c>
      <c r="I32" s="18">
        <v>38157.4</v>
      </c>
      <c r="J32" s="18">
        <v>38541</v>
      </c>
      <c r="K32" s="18">
        <f t="shared" si="2"/>
        <v>-912.8500000000058</v>
      </c>
      <c r="L32" s="18">
        <f t="shared" si="3"/>
        <v>97.5659962057431</v>
      </c>
      <c r="M32" s="18">
        <f t="shared" si="4"/>
        <v>1566.2000000000044</v>
      </c>
      <c r="N32" s="18">
        <f t="shared" si="5"/>
        <v>104.28026410721705</v>
      </c>
      <c r="O32" s="18">
        <f t="shared" si="6"/>
        <v>383.59999999999854</v>
      </c>
      <c r="P32" s="18">
        <f t="shared" si="7"/>
        <v>101.00530958608292</v>
      </c>
    </row>
    <row r="33" spans="1:16" ht="31.5">
      <c r="A33" s="11" t="s">
        <v>71</v>
      </c>
      <c r="B33" s="16" t="s">
        <v>72</v>
      </c>
      <c r="C33" s="17" t="s">
        <v>73</v>
      </c>
      <c r="D33" s="18">
        <v>5134.2</v>
      </c>
      <c r="E33" s="18">
        <v>4484.25</v>
      </c>
      <c r="F33" s="18">
        <f t="shared" si="0"/>
        <v>-649.9499999999998</v>
      </c>
      <c r="G33" s="18">
        <f t="shared" si="1"/>
        <v>87.34077363561997</v>
      </c>
      <c r="H33" s="18">
        <v>4671.4</v>
      </c>
      <c r="I33" s="18">
        <v>4690.2</v>
      </c>
      <c r="J33" s="18">
        <v>4861.7</v>
      </c>
      <c r="K33" s="18">
        <f t="shared" si="2"/>
        <v>187.14999999999964</v>
      </c>
      <c r="L33" s="18">
        <f t="shared" si="3"/>
        <v>104.17349612532753</v>
      </c>
      <c r="M33" s="18">
        <f t="shared" si="4"/>
        <v>18.800000000000182</v>
      </c>
      <c r="N33" s="18">
        <f t="shared" si="5"/>
        <v>100.40244894464188</v>
      </c>
      <c r="O33" s="18">
        <f t="shared" si="6"/>
        <v>171.5</v>
      </c>
      <c r="P33" s="18">
        <f t="shared" si="7"/>
        <v>103.65656048782567</v>
      </c>
    </row>
    <row r="34" spans="1:16" ht="15.75">
      <c r="A34" s="11" t="s">
        <v>19</v>
      </c>
      <c r="B34" s="16" t="s">
        <v>74</v>
      </c>
      <c r="C34" s="17" t="s">
        <v>75</v>
      </c>
      <c r="D34" s="18">
        <v>5319.7</v>
      </c>
      <c r="E34" s="18">
        <v>2067.8</v>
      </c>
      <c r="F34" s="18">
        <f t="shared" si="0"/>
        <v>-3251.8999999999996</v>
      </c>
      <c r="G34" s="18">
        <f t="shared" si="1"/>
        <v>38.87061300449274</v>
      </c>
      <c r="H34" s="18">
        <v>618.7</v>
      </c>
      <c r="I34" s="18">
        <v>638.7</v>
      </c>
      <c r="J34" s="18">
        <v>620.7</v>
      </c>
      <c r="K34" s="18">
        <f t="shared" si="2"/>
        <v>-1449.1000000000001</v>
      </c>
      <c r="L34" s="18">
        <f t="shared" si="3"/>
        <v>29.920688654608764</v>
      </c>
      <c r="M34" s="18">
        <f t="shared" si="4"/>
        <v>20</v>
      </c>
      <c r="N34" s="18">
        <f t="shared" si="5"/>
        <v>103.23258445126879</v>
      </c>
      <c r="O34" s="18">
        <f t="shared" si="6"/>
        <v>-18</v>
      </c>
      <c r="P34" s="18">
        <f t="shared" si="7"/>
        <v>97.18177548144669</v>
      </c>
    </row>
    <row r="35" spans="1:16" ht="15.75">
      <c r="A35" s="15">
        <v>919</v>
      </c>
      <c r="B35" s="16" t="s">
        <v>76</v>
      </c>
      <c r="C35" s="17" t="s">
        <v>77</v>
      </c>
      <c r="D35" s="18">
        <v>27412.6</v>
      </c>
      <c r="E35" s="18">
        <v>30952</v>
      </c>
      <c r="F35" s="18">
        <f t="shared" si="0"/>
        <v>3539.4000000000015</v>
      </c>
      <c r="G35" s="18">
        <f t="shared" si="1"/>
        <v>112.91158080590678</v>
      </c>
      <c r="H35" s="18">
        <v>31301.1</v>
      </c>
      <c r="I35" s="18">
        <v>32828.5</v>
      </c>
      <c r="J35" s="18">
        <v>33058.6</v>
      </c>
      <c r="K35" s="18">
        <f t="shared" si="2"/>
        <v>349.09999999999854</v>
      </c>
      <c r="L35" s="18">
        <f t="shared" si="3"/>
        <v>101.12787542000517</v>
      </c>
      <c r="M35" s="18">
        <f t="shared" si="4"/>
        <v>1527.4000000000015</v>
      </c>
      <c r="N35" s="18">
        <f t="shared" si="5"/>
        <v>104.87970071339345</v>
      </c>
      <c r="O35" s="18">
        <f t="shared" si="6"/>
        <v>230.09999999999854</v>
      </c>
      <c r="P35" s="18">
        <f t="shared" si="7"/>
        <v>100.7009153631753</v>
      </c>
    </row>
    <row r="36" spans="1:16" ht="63">
      <c r="A36" s="11" t="s">
        <v>19</v>
      </c>
      <c r="B36" s="16" t="s">
        <v>78</v>
      </c>
      <c r="C36" s="17" t="s">
        <v>79</v>
      </c>
      <c r="D36" s="18">
        <f>D37+D38</f>
        <v>8181.4</v>
      </c>
      <c r="E36" s="18">
        <f>E37+E38</f>
        <v>21071.31</v>
      </c>
      <c r="F36" s="18">
        <f t="shared" si="0"/>
        <v>12889.910000000002</v>
      </c>
      <c r="G36" s="18">
        <f t="shared" si="1"/>
        <v>257.55139707140586</v>
      </c>
      <c r="H36" s="18">
        <v>9436.3</v>
      </c>
      <c r="I36" s="18">
        <v>9678.3</v>
      </c>
      <c r="J36" s="18">
        <v>9771.8</v>
      </c>
      <c r="K36" s="18">
        <f t="shared" si="2"/>
        <v>-11635.010000000002</v>
      </c>
      <c r="L36" s="18">
        <f t="shared" si="3"/>
        <v>44.782692675490985</v>
      </c>
      <c r="M36" s="18">
        <f t="shared" si="4"/>
        <v>242</v>
      </c>
      <c r="N36" s="18">
        <f t="shared" si="5"/>
        <v>102.56456450091666</v>
      </c>
      <c r="O36" s="18">
        <f t="shared" si="6"/>
        <v>93.5</v>
      </c>
      <c r="P36" s="18">
        <f t="shared" si="7"/>
        <v>100.9660787535001</v>
      </c>
    </row>
    <row r="37" spans="1:16" ht="31.5">
      <c r="A37" s="11" t="s">
        <v>19</v>
      </c>
      <c r="B37" s="16" t="s">
        <v>80</v>
      </c>
      <c r="C37" s="17" t="s">
        <v>81</v>
      </c>
      <c r="D37" s="18">
        <v>2421.7</v>
      </c>
      <c r="E37" s="18">
        <v>3283.25</v>
      </c>
      <c r="F37" s="18">
        <f t="shared" si="0"/>
        <v>861.5500000000002</v>
      </c>
      <c r="G37" s="18">
        <f t="shared" si="1"/>
        <v>135.57624809018458</v>
      </c>
      <c r="H37" s="18">
        <v>3906.4</v>
      </c>
      <c r="I37" s="18">
        <v>4105.9</v>
      </c>
      <c r="J37" s="18">
        <v>4121.6</v>
      </c>
      <c r="K37" s="18">
        <f t="shared" si="2"/>
        <v>623.1500000000001</v>
      </c>
      <c r="L37" s="18">
        <f t="shared" si="3"/>
        <v>118.97966953475975</v>
      </c>
      <c r="M37" s="18">
        <f t="shared" si="4"/>
        <v>199.49999999999955</v>
      </c>
      <c r="N37" s="18">
        <f t="shared" si="5"/>
        <v>105.10700389105057</v>
      </c>
      <c r="O37" s="18">
        <f t="shared" si="6"/>
        <v>15.700000000000728</v>
      </c>
      <c r="P37" s="18">
        <f t="shared" si="7"/>
        <v>100.38237658004337</v>
      </c>
    </row>
    <row r="38" spans="1:16" ht="31.5">
      <c r="A38" s="11" t="s">
        <v>19</v>
      </c>
      <c r="B38" s="16" t="s">
        <v>82</v>
      </c>
      <c r="C38" s="17" t="s">
        <v>83</v>
      </c>
      <c r="D38" s="18">
        <v>5759.7</v>
      </c>
      <c r="E38" s="18">
        <v>17788.06</v>
      </c>
      <c r="F38" s="18">
        <f t="shared" si="0"/>
        <v>12028.36</v>
      </c>
      <c r="G38" s="18">
        <f t="shared" si="1"/>
        <v>308.83657134920225</v>
      </c>
      <c r="H38" s="18">
        <v>5529.9</v>
      </c>
      <c r="I38" s="18">
        <v>5572.4</v>
      </c>
      <c r="J38" s="18">
        <v>5650.2</v>
      </c>
      <c r="K38" s="18">
        <f t="shared" si="2"/>
        <v>-12258.160000000002</v>
      </c>
      <c r="L38" s="18">
        <f t="shared" si="3"/>
        <v>31.08770714737863</v>
      </c>
      <c r="M38" s="18">
        <f t="shared" si="4"/>
        <v>42.5</v>
      </c>
      <c r="N38" s="18">
        <f t="shared" si="5"/>
        <v>100.76854916002098</v>
      </c>
      <c r="O38" s="18">
        <f t="shared" si="6"/>
        <v>77.80000000000018</v>
      </c>
      <c r="P38" s="18">
        <f t="shared" si="7"/>
        <v>101.3961668221951</v>
      </c>
    </row>
    <row r="39" spans="1:16" ht="47.25">
      <c r="A39" s="11" t="s">
        <v>19</v>
      </c>
      <c r="B39" s="16" t="s">
        <v>84</v>
      </c>
      <c r="C39" s="17" t="s">
        <v>85</v>
      </c>
      <c r="D39" s="18">
        <f>SUM(D40:D41)</f>
        <v>929.246</v>
      </c>
      <c r="E39" s="18">
        <f>SUM(E40:E41)</f>
        <v>271</v>
      </c>
      <c r="F39" s="18">
        <f t="shared" si="0"/>
        <v>-658.246</v>
      </c>
      <c r="G39" s="18">
        <f t="shared" si="1"/>
        <v>29.16342927491751</v>
      </c>
      <c r="H39" s="18">
        <f>SUM(H40:H41)</f>
        <v>0</v>
      </c>
      <c r="I39" s="18">
        <f>SUM(I40:I41)</f>
        <v>0</v>
      </c>
      <c r="J39" s="18">
        <f>SUM(J40:J41)</f>
        <v>0</v>
      </c>
      <c r="K39" s="18">
        <f t="shared" si="2"/>
        <v>-271</v>
      </c>
      <c r="L39" s="18">
        <f t="shared" si="3"/>
        <v>0</v>
      </c>
      <c r="M39" s="18">
        <f t="shared" si="4"/>
        <v>0</v>
      </c>
      <c r="N39" s="18"/>
      <c r="O39" s="18">
        <f t="shared" si="6"/>
        <v>0</v>
      </c>
      <c r="P39" s="18"/>
    </row>
    <row r="40" spans="1:16" ht="141.75">
      <c r="A40" s="11" t="s">
        <v>58</v>
      </c>
      <c r="B40" s="16" t="s">
        <v>86</v>
      </c>
      <c r="C40" s="27" t="s">
        <v>87</v>
      </c>
      <c r="D40" s="18">
        <v>411.086</v>
      </c>
      <c r="E40" s="18">
        <v>0</v>
      </c>
      <c r="F40" s="18">
        <f t="shared" si="0"/>
        <v>-411.086</v>
      </c>
      <c r="G40" s="18">
        <f t="shared" si="1"/>
        <v>0</v>
      </c>
      <c r="H40" s="18">
        <v>0</v>
      </c>
      <c r="I40" s="18">
        <v>0</v>
      </c>
      <c r="J40" s="18">
        <v>0</v>
      </c>
      <c r="K40" s="18">
        <f t="shared" si="2"/>
        <v>0</v>
      </c>
      <c r="L40" s="18"/>
      <c r="M40" s="18">
        <f t="shared" si="4"/>
        <v>0</v>
      </c>
      <c r="N40" s="18"/>
      <c r="O40" s="18">
        <f t="shared" si="6"/>
        <v>0</v>
      </c>
      <c r="P40" s="18"/>
    </row>
    <row r="41" spans="1:16" ht="63">
      <c r="A41" s="11" t="s">
        <v>58</v>
      </c>
      <c r="B41" s="16" t="s">
        <v>88</v>
      </c>
      <c r="C41" s="17" t="s">
        <v>89</v>
      </c>
      <c r="D41" s="18">
        <v>518.16</v>
      </c>
      <c r="E41" s="18">
        <v>271</v>
      </c>
      <c r="F41" s="18">
        <f t="shared" si="0"/>
        <v>-247.15999999999997</v>
      </c>
      <c r="G41" s="18">
        <f t="shared" si="1"/>
        <v>52.30044773815038</v>
      </c>
      <c r="H41" s="18">
        <v>0</v>
      </c>
      <c r="I41" s="18">
        <v>0</v>
      </c>
      <c r="J41" s="18">
        <v>0</v>
      </c>
      <c r="K41" s="18">
        <f t="shared" si="2"/>
        <v>-271</v>
      </c>
      <c r="L41" s="18">
        <f t="shared" si="3"/>
        <v>0</v>
      </c>
      <c r="M41" s="18">
        <f t="shared" si="4"/>
        <v>0</v>
      </c>
      <c r="N41" s="18"/>
      <c r="O41" s="18">
        <f t="shared" si="6"/>
        <v>0</v>
      </c>
      <c r="P41" s="18"/>
    </row>
    <row r="42" spans="1:16" ht="31.5">
      <c r="A42" s="11" t="s">
        <v>19</v>
      </c>
      <c r="B42" s="16" t="s">
        <v>90</v>
      </c>
      <c r="C42" s="17" t="s">
        <v>91</v>
      </c>
      <c r="D42" s="18">
        <f>D43</f>
        <v>190</v>
      </c>
      <c r="E42" s="18">
        <f>E43</f>
        <v>70</v>
      </c>
      <c r="F42" s="18">
        <f t="shared" si="0"/>
        <v>-120</v>
      </c>
      <c r="G42" s="18">
        <f t="shared" si="1"/>
        <v>36.84210526315789</v>
      </c>
      <c r="H42" s="18">
        <v>70</v>
      </c>
      <c r="I42" s="18">
        <v>70</v>
      </c>
      <c r="J42" s="18">
        <v>70</v>
      </c>
      <c r="K42" s="18">
        <f t="shared" si="2"/>
        <v>0</v>
      </c>
      <c r="L42" s="18">
        <f t="shared" si="3"/>
        <v>100</v>
      </c>
      <c r="M42" s="18">
        <f t="shared" si="4"/>
        <v>0</v>
      </c>
      <c r="N42" s="18">
        <f t="shared" si="5"/>
        <v>100</v>
      </c>
      <c r="O42" s="18">
        <f t="shared" si="6"/>
        <v>0</v>
      </c>
      <c r="P42" s="18">
        <f t="shared" si="7"/>
        <v>100</v>
      </c>
    </row>
    <row r="43" spans="1:16" s="22" customFormat="1" ht="78.75">
      <c r="A43" s="15">
        <v>905</v>
      </c>
      <c r="B43" s="16" t="s">
        <v>92</v>
      </c>
      <c r="C43" s="17" t="s">
        <v>93</v>
      </c>
      <c r="D43" s="18">
        <v>190</v>
      </c>
      <c r="E43" s="18">
        <v>70</v>
      </c>
      <c r="F43" s="18">
        <f t="shared" si="0"/>
        <v>-120</v>
      </c>
      <c r="G43" s="18">
        <f t="shared" si="1"/>
        <v>36.84210526315789</v>
      </c>
      <c r="H43" s="18">
        <v>70</v>
      </c>
      <c r="I43" s="18">
        <v>70</v>
      </c>
      <c r="J43" s="18">
        <v>70</v>
      </c>
      <c r="K43" s="18">
        <f t="shared" si="2"/>
        <v>0</v>
      </c>
      <c r="L43" s="18">
        <f t="shared" si="3"/>
        <v>100</v>
      </c>
      <c r="M43" s="18">
        <f t="shared" si="4"/>
        <v>0</v>
      </c>
      <c r="N43" s="18">
        <f t="shared" si="5"/>
        <v>100</v>
      </c>
      <c r="O43" s="18">
        <f t="shared" si="6"/>
        <v>0</v>
      </c>
      <c r="P43" s="18">
        <f t="shared" si="7"/>
        <v>100</v>
      </c>
    </row>
    <row r="44" spans="1:16" ht="31.5">
      <c r="A44" s="11" t="s">
        <v>19</v>
      </c>
      <c r="B44" s="16" t="s">
        <v>94</v>
      </c>
      <c r="C44" s="17" t="s">
        <v>95</v>
      </c>
      <c r="D44" s="18">
        <f>SUM(D45:D56)</f>
        <v>169267.734</v>
      </c>
      <c r="E44" s="18">
        <f>SUM(E45:E56)</f>
        <v>168998.58999999997</v>
      </c>
      <c r="F44" s="18">
        <f t="shared" si="0"/>
        <v>-269.14400000002934</v>
      </c>
      <c r="G44" s="18">
        <f t="shared" si="1"/>
        <v>99.84099509478868</v>
      </c>
      <c r="H44" s="18">
        <v>169426.6</v>
      </c>
      <c r="I44" s="18">
        <v>169140.3</v>
      </c>
      <c r="J44" s="18">
        <v>169003.1</v>
      </c>
      <c r="K44" s="18">
        <f t="shared" si="2"/>
        <v>428.0100000000384</v>
      </c>
      <c r="L44" s="18">
        <f t="shared" si="3"/>
        <v>100.25326246804784</v>
      </c>
      <c r="M44" s="18">
        <f t="shared" si="4"/>
        <v>-286.30000000001746</v>
      </c>
      <c r="N44" s="18">
        <f t="shared" si="5"/>
        <v>99.83101826985845</v>
      </c>
      <c r="O44" s="18">
        <f t="shared" si="6"/>
        <v>-137.19999999998254</v>
      </c>
      <c r="P44" s="18">
        <f t="shared" si="7"/>
        <v>99.91888390880234</v>
      </c>
    </row>
    <row r="45" spans="1:16" ht="141.75">
      <c r="A45" s="11" t="s">
        <v>19</v>
      </c>
      <c r="B45" s="16" t="s">
        <v>96</v>
      </c>
      <c r="C45" s="17" t="s">
        <v>97</v>
      </c>
      <c r="D45" s="18">
        <v>111</v>
      </c>
      <c r="E45" s="18">
        <v>74</v>
      </c>
      <c r="F45" s="18">
        <f t="shared" si="0"/>
        <v>-37</v>
      </c>
      <c r="G45" s="18">
        <f t="shared" si="1"/>
        <v>66.66666666666666</v>
      </c>
      <c r="H45" s="18">
        <v>100</v>
      </c>
      <c r="I45" s="18">
        <v>100</v>
      </c>
      <c r="J45" s="18">
        <v>100</v>
      </c>
      <c r="K45" s="18">
        <f t="shared" si="2"/>
        <v>26</v>
      </c>
      <c r="L45" s="18">
        <f t="shared" si="3"/>
        <v>135.13513513513513</v>
      </c>
      <c r="M45" s="18">
        <f t="shared" si="4"/>
        <v>0</v>
      </c>
      <c r="N45" s="18">
        <f t="shared" si="5"/>
        <v>100</v>
      </c>
      <c r="O45" s="18">
        <f t="shared" si="6"/>
        <v>0</v>
      </c>
      <c r="P45" s="18">
        <f t="shared" si="7"/>
        <v>100</v>
      </c>
    </row>
    <row r="46" spans="1:16" ht="78.75">
      <c r="A46" s="11" t="s">
        <v>98</v>
      </c>
      <c r="B46" s="16" t="s">
        <v>99</v>
      </c>
      <c r="C46" s="17" t="s">
        <v>100</v>
      </c>
      <c r="D46" s="18">
        <v>1.1</v>
      </c>
      <c r="E46" s="18">
        <v>0.7</v>
      </c>
      <c r="F46" s="18">
        <f t="shared" si="0"/>
        <v>-0.40000000000000013</v>
      </c>
      <c r="G46" s="18">
        <f t="shared" si="1"/>
        <v>63.636363636363626</v>
      </c>
      <c r="H46" s="18">
        <v>0</v>
      </c>
      <c r="I46" s="18">
        <v>0</v>
      </c>
      <c r="J46" s="18">
        <v>0</v>
      </c>
      <c r="K46" s="18">
        <f t="shared" si="2"/>
        <v>-0.7</v>
      </c>
      <c r="L46" s="18">
        <f t="shared" si="3"/>
        <v>0</v>
      </c>
      <c r="M46" s="18">
        <f t="shared" si="4"/>
        <v>0</v>
      </c>
      <c r="N46" s="18"/>
      <c r="O46" s="18">
        <f t="shared" si="6"/>
        <v>0</v>
      </c>
      <c r="P46" s="18"/>
    </row>
    <row r="47" spans="1:16" ht="63">
      <c r="A47" s="11" t="s">
        <v>19</v>
      </c>
      <c r="B47" s="23" t="s">
        <v>101</v>
      </c>
      <c r="C47" s="17" t="s">
        <v>102</v>
      </c>
      <c r="D47" s="18">
        <v>60</v>
      </c>
      <c r="E47" s="18">
        <v>60</v>
      </c>
      <c r="F47" s="18">
        <f t="shared" si="0"/>
        <v>0</v>
      </c>
      <c r="G47" s="18">
        <f t="shared" si="1"/>
        <v>100</v>
      </c>
      <c r="H47" s="18">
        <v>52</v>
      </c>
      <c r="I47" s="18">
        <v>52</v>
      </c>
      <c r="J47" s="18">
        <v>52</v>
      </c>
      <c r="K47" s="18">
        <f t="shared" si="2"/>
        <v>-8</v>
      </c>
      <c r="L47" s="18">
        <f t="shared" si="3"/>
        <v>86.66666666666667</v>
      </c>
      <c r="M47" s="18">
        <f t="shared" si="4"/>
        <v>0</v>
      </c>
      <c r="N47" s="18">
        <f t="shared" si="5"/>
        <v>100</v>
      </c>
      <c r="O47" s="18">
        <f t="shared" si="6"/>
        <v>0</v>
      </c>
      <c r="P47" s="18">
        <f t="shared" si="7"/>
        <v>100</v>
      </c>
    </row>
    <row r="48" spans="1:16" s="22" customFormat="1" ht="204.75">
      <c r="A48" s="11" t="s">
        <v>19</v>
      </c>
      <c r="B48" s="16" t="s">
        <v>103</v>
      </c>
      <c r="C48" s="17" t="s">
        <v>104</v>
      </c>
      <c r="D48" s="18">
        <v>59.21</v>
      </c>
      <c r="E48" s="18">
        <v>294.17</v>
      </c>
      <c r="F48" s="18">
        <f t="shared" si="0"/>
        <v>234.96</v>
      </c>
      <c r="G48" s="18">
        <f t="shared" si="1"/>
        <v>496.82486066542816</v>
      </c>
      <c r="H48" s="18">
        <v>20</v>
      </c>
      <c r="I48" s="18">
        <v>20</v>
      </c>
      <c r="J48" s="18">
        <v>20</v>
      </c>
      <c r="K48" s="18">
        <f t="shared" si="2"/>
        <v>-274.17</v>
      </c>
      <c r="L48" s="18">
        <f t="shared" si="3"/>
        <v>6.7987898154128565</v>
      </c>
      <c r="M48" s="18">
        <f t="shared" si="4"/>
        <v>0</v>
      </c>
      <c r="N48" s="18">
        <f t="shared" si="5"/>
        <v>100</v>
      </c>
      <c r="O48" s="18">
        <f t="shared" si="6"/>
        <v>0</v>
      </c>
      <c r="P48" s="18">
        <f t="shared" si="7"/>
        <v>100</v>
      </c>
    </row>
    <row r="49" spans="1:16" ht="47.25">
      <c r="A49" s="11" t="s">
        <v>105</v>
      </c>
      <c r="B49" s="16" t="s">
        <v>106</v>
      </c>
      <c r="C49" s="17" t="s">
        <v>107</v>
      </c>
      <c r="D49" s="18">
        <v>66</v>
      </c>
      <c r="E49" s="18">
        <v>94.5</v>
      </c>
      <c r="F49" s="18">
        <f t="shared" si="0"/>
        <v>28.5</v>
      </c>
      <c r="G49" s="18">
        <f t="shared" si="1"/>
        <v>143.1818181818182</v>
      </c>
      <c r="H49" s="18">
        <v>0</v>
      </c>
      <c r="I49" s="18">
        <v>0</v>
      </c>
      <c r="J49" s="18">
        <v>0</v>
      </c>
      <c r="K49" s="18">
        <f t="shared" si="2"/>
        <v>-94.5</v>
      </c>
      <c r="L49" s="18">
        <f t="shared" si="3"/>
        <v>0</v>
      </c>
      <c r="M49" s="18">
        <f t="shared" si="4"/>
        <v>0</v>
      </c>
      <c r="N49" s="18"/>
      <c r="O49" s="18">
        <f t="shared" si="6"/>
        <v>0</v>
      </c>
      <c r="P49" s="18"/>
    </row>
    <row r="50" spans="1:16" ht="47.25">
      <c r="A50" s="11" t="s">
        <v>105</v>
      </c>
      <c r="B50" s="16" t="s">
        <v>108</v>
      </c>
      <c r="C50" s="17" t="s">
        <v>109</v>
      </c>
      <c r="D50" s="18">
        <v>703.527</v>
      </c>
      <c r="E50" s="18">
        <v>1192.4</v>
      </c>
      <c r="F50" s="18">
        <f t="shared" si="0"/>
        <v>488.87300000000005</v>
      </c>
      <c r="G50" s="18">
        <f t="shared" si="1"/>
        <v>169.4888753381178</v>
      </c>
      <c r="H50" s="18">
        <v>0</v>
      </c>
      <c r="I50" s="18">
        <v>0</v>
      </c>
      <c r="J50" s="18">
        <v>0</v>
      </c>
      <c r="K50" s="18">
        <f t="shared" si="2"/>
        <v>-1192.4</v>
      </c>
      <c r="L50" s="18">
        <f t="shared" si="3"/>
        <v>0</v>
      </c>
      <c r="M50" s="18">
        <f t="shared" si="4"/>
        <v>0</v>
      </c>
      <c r="N50" s="18"/>
      <c r="O50" s="18">
        <f t="shared" si="6"/>
        <v>0</v>
      </c>
      <c r="P50" s="18"/>
    </row>
    <row r="51" spans="1:16" ht="47.25">
      <c r="A51" s="11" t="s">
        <v>19</v>
      </c>
      <c r="B51" s="16" t="s">
        <v>110</v>
      </c>
      <c r="C51" s="17" t="s">
        <v>111</v>
      </c>
      <c r="D51" s="18">
        <v>160492.652</v>
      </c>
      <c r="E51" s="18">
        <v>163673.75</v>
      </c>
      <c r="F51" s="18">
        <f t="shared" si="0"/>
        <v>3181.097999999998</v>
      </c>
      <c r="G51" s="18">
        <f t="shared" si="1"/>
        <v>101.98208326696476</v>
      </c>
      <c r="H51" s="18">
        <v>163654</v>
      </c>
      <c r="I51" s="18">
        <v>163654</v>
      </c>
      <c r="J51" s="18">
        <v>163654</v>
      </c>
      <c r="K51" s="18">
        <f t="shared" si="2"/>
        <v>-19.75</v>
      </c>
      <c r="L51" s="18">
        <f t="shared" si="3"/>
        <v>99.98793331245848</v>
      </c>
      <c r="M51" s="18">
        <f t="shared" si="4"/>
        <v>0</v>
      </c>
      <c r="N51" s="18">
        <f t="shared" si="5"/>
        <v>100</v>
      </c>
      <c r="O51" s="18">
        <f t="shared" si="6"/>
        <v>0</v>
      </c>
      <c r="P51" s="18">
        <f t="shared" si="7"/>
        <v>100</v>
      </c>
    </row>
    <row r="52" spans="1:16" s="22" customFormat="1" ht="78.75">
      <c r="A52" s="11" t="s">
        <v>19</v>
      </c>
      <c r="B52" s="16" t="s">
        <v>112</v>
      </c>
      <c r="C52" s="17" t="s">
        <v>113</v>
      </c>
      <c r="D52" s="18">
        <v>2182.31</v>
      </c>
      <c r="E52" s="18">
        <v>204</v>
      </c>
      <c r="F52" s="18">
        <f t="shared" si="0"/>
        <v>-1978.31</v>
      </c>
      <c r="G52" s="18">
        <f t="shared" si="1"/>
        <v>9.347892829158095</v>
      </c>
      <c r="H52" s="18">
        <v>335</v>
      </c>
      <c r="I52" s="18">
        <v>335</v>
      </c>
      <c r="J52" s="18">
        <v>335</v>
      </c>
      <c r="K52" s="18">
        <f t="shared" si="2"/>
        <v>131</v>
      </c>
      <c r="L52" s="18">
        <f t="shared" si="3"/>
        <v>164.2156862745098</v>
      </c>
      <c r="M52" s="18">
        <f t="shared" si="4"/>
        <v>0</v>
      </c>
      <c r="N52" s="18">
        <f t="shared" si="5"/>
        <v>100</v>
      </c>
      <c r="O52" s="18">
        <f t="shared" si="6"/>
        <v>0</v>
      </c>
      <c r="P52" s="18">
        <f t="shared" si="7"/>
        <v>100</v>
      </c>
    </row>
    <row r="53" spans="1:16" s="22" customFormat="1" ht="110.25">
      <c r="A53" s="11" t="s">
        <v>19</v>
      </c>
      <c r="B53" s="16" t="s">
        <v>114</v>
      </c>
      <c r="C53" s="17" t="s">
        <v>115</v>
      </c>
      <c r="D53" s="18">
        <v>720.248</v>
      </c>
      <c r="E53" s="18">
        <v>598</v>
      </c>
      <c r="F53" s="18">
        <f t="shared" si="0"/>
        <v>-122.24800000000005</v>
      </c>
      <c r="G53" s="18">
        <f t="shared" si="1"/>
        <v>83.02695738134642</v>
      </c>
      <c r="H53" s="18">
        <v>471.4</v>
      </c>
      <c r="I53" s="18">
        <v>471.3</v>
      </c>
      <c r="J53" s="18">
        <v>471.3</v>
      </c>
      <c r="K53" s="18">
        <f t="shared" si="2"/>
        <v>-126.60000000000002</v>
      </c>
      <c r="L53" s="18">
        <f t="shared" si="3"/>
        <v>78.82943143812709</v>
      </c>
      <c r="M53" s="18">
        <f t="shared" si="4"/>
        <v>-0.0999999999999659</v>
      </c>
      <c r="N53" s="18">
        <f t="shared" si="5"/>
        <v>99.97878659312687</v>
      </c>
      <c r="O53" s="18">
        <f t="shared" si="6"/>
        <v>0</v>
      </c>
      <c r="P53" s="18">
        <f t="shared" si="7"/>
        <v>100</v>
      </c>
    </row>
    <row r="54" spans="1:16" s="22" customFormat="1" ht="94.5">
      <c r="A54" s="11" t="s">
        <v>19</v>
      </c>
      <c r="B54" s="16" t="s">
        <v>116</v>
      </c>
      <c r="C54" s="17" t="s">
        <v>117</v>
      </c>
      <c r="D54" s="18">
        <v>169.219</v>
      </c>
      <c r="E54" s="18">
        <v>12.8</v>
      </c>
      <c r="F54" s="18">
        <f t="shared" si="0"/>
        <v>-156.41899999999998</v>
      </c>
      <c r="G54" s="18">
        <f t="shared" si="1"/>
        <v>7.564162416749892</v>
      </c>
      <c r="H54" s="18">
        <v>105</v>
      </c>
      <c r="I54" s="18">
        <v>95</v>
      </c>
      <c r="J54" s="18">
        <v>71</v>
      </c>
      <c r="K54" s="18">
        <f t="shared" si="2"/>
        <v>92.2</v>
      </c>
      <c r="L54" s="18">
        <f t="shared" si="3"/>
        <v>820.3125</v>
      </c>
      <c r="M54" s="18">
        <f t="shared" si="4"/>
        <v>-10</v>
      </c>
      <c r="N54" s="18">
        <f t="shared" si="5"/>
        <v>90.47619047619048</v>
      </c>
      <c r="O54" s="18">
        <f t="shared" si="6"/>
        <v>-24</v>
      </c>
      <c r="P54" s="18">
        <f t="shared" si="7"/>
        <v>74.73684210526315</v>
      </c>
    </row>
    <row r="55" spans="1:16" ht="126">
      <c r="A55" s="11" t="s">
        <v>19</v>
      </c>
      <c r="B55" s="16" t="s">
        <v>118</v>
      </c>
      <c r="C55" s="17" t="s">
        <v>119</v>
      </c>
      <c r="D55" s="18">
        <v>2818.32</v>
      </c>
      <c r="E55" s="18">
        <v>1737.8</v>
      </c>
      <c r="F55" s="18">
        <f t="shared" si="0"/>
        <v>-1080.5200000000002</v>
      </c>
      <c r="G55" s="18">
        <f t="shared" si="1"/>
        <v>61.66084759715007</v>
      </c>
      <c r="H55" s="18">
        <v>4213</v>
      </c>
      <c r="I55" s="18">
        <v>4095</v>
      </c>
      <c r="J55" s="18">
        <v>3981</v>
      </c>
      <c r="K55" s="18">
        <f t="shared" si="2"/>
        <v>2475.2</v>
      </c>
      <c r="L55" s="18">
        <f t="shared" si="3"/>
        <v>242.43296121532973</v>
      </c>
      <c r="M55" s="18">
        <f t="shared" si="4"/>
        <v>-118</v>
      </c>
      <c r="N55" s="18">
        <f t="shared" si="5"/>
        <v>97.19914550201757</v>
      </c>
      <c r="O55" s="18">
        <f t="shared" si="6"/>
        <v>-114</v>
      </c>
      <c r="P55" s="18">
        <f t="shared" si="7"/>
        <v>97.21611721611721</v>
      </c>
    </row>
    <row r="56" spans="1:16" s="22" customFormat="1" ht="47.25">
      <c r="A56" s="11" t="s">
        <v>19</v>
      </c>
      <c r="B56" s="16" t="s">
        <v>120</v>
      </c>
      <c r="C56" s="17" t="s">
        <v>121</v>
      </c>
      <c r="D56" s="18">
        <v>1884.148</v>
      </c>
      <c r="E56" s="18">
        <v>1056.47</v>
      </c>
      <c r="F56" s="18">
        <f t="shared" si="0"/>
        <v>-827.6779999999999</v>
      </c>
      <c r="G56" s="18">
        <f t="shared" si="1"/>
        <v>56.07149756813159</v>
      </c>
      <c r="H56" s="18">
        <v>476.2</v>
      </c>
      <c r="I56" s="18">
        <v>318</v>
      </c>
      <c r="J56" s="18">
        <v>318.8</v>
      </c>
      <c r="K56" s="18">
        <f t="shared" si="2"/>
        <v>-580.27</v>
      </c>
      <c r="L56" s="18">
        <f t="shared" si="3"/>
        <v>45.07463534222458</v>
      </c>
      <c r="M56" s="18">
        <f t="shared" si="4"/>
        <v>-158.2</v>
      </c>
      <c r="N56" s="18">
        <f t="shared" si="5"/>
        <v>66.77866442671146</v>
      </c>
      <c r="O56" s="18">
        <f t="shared" si="6"/>
        <v>0.8000000000000114</v>
      </c>
      <c r="P56" s="18">
        <f t="shared" si="7"/>
        <v>100.25157232704403</v>
      </c>
    </row>
    <row r="57" spans="1:16" s="22" customFormat="1" ht="15.75">
      <c r="A57" s="11" t="s">
        <v>19</v>
      </c>
      <c r="B57" s="16" t="s">
        <v>122</v>
      </c>
      <c r="C57" s="17" t="s">
        <v>123</v>
      </c>
      <c r="D57" s="18">
        <f>SUM(D58:D59)</f>
        <v>3901.2</v>
      </c>
      <c r="E57" s="18">
        <f>SUM(E58:E59)</f>
        <v>992.83</v>
      </c>
      <c r="F57" s="18">
        <f t="shared" si="0"/>
        <v>-2908.37</v>
      </c>
      <c r="G57" s="18">
        <f t="shared" si="1"/>
        <v>25.449348918281554</v>
      </c>
      <c r="H57" s="18">
        <v>704.3</v>
      </c>
      <c r="I57" s="18">
        <v>699.6</v>
      </c>
      <c r="J57" s="18">
        <v>683.2</v>
      </c>
      <c r="K57" s="18">
        <f t="shared" si="2"/>
        <v>-288.5300000000001</v>
      </c>
      <c r="L57" s="18">
        <f t="shared" si="3"/>
        <v>70.9386299769346</v>
      </c>
      <c r="M57" s="18">
        <f t="shared" si="4"/>
        <v>-4.699999999999932</v>
      </c>
      <c r="N57" s="18">
        <f t="shared" si="5"/>
        <v>99.33267073690189</v>
      </c>
      <c r="O57" s="18">
        <f t="shared" si="6"/>
        <v>-16.399999999999977</v>
      </c>
      <c r="P57" s="18">
        <f t="shared" si="7"/>
        <v>97.65580331618068</v>
      </c>
    </row>
    <row r="58" spans="1:16" s="22" customFormat="1" ht="15.75">
      <c r="A58" s="11" t="s">
        <v>19</v>
      </c>
      <c r="B58" s="16" t="s">
        <v>124</v>
      </c>
      <c r="C58" s="17" t="s">
        <v>125</v>
      </c>
      <c r="D58" s="18">
        <v>69.5</v>
      </c>
      <c r="E58" s="18"/>
      <c r="F58" s="18">
        <f t="shared" si="0"/>
        <v>-69.5</v>
      </c>
      <c r="G58" s="18">
        <f t="shared" si="1"/>
        <v>0</v>
      </c>
      <c r="H58" s="18">
        <v>0</v>
      </c>
      <c r="I58" s="18">
        <v>0</v>
      </c>
      <c r="J58" s="18">
        <v>0</v>
      </c>
      <c r="K58" s="18">
        <f t="shared" si="2"/>
        <v>0</v>
      </c>
      <c r="L58" s="18"/>
      <c r="M58" s="18">
        <f t="shared" si="4"/>
        <v>0</v>
      </c>
      <c r="N58" s="18"/>
      <c r="O58" s="18">
        <f t="shared" si="6"/>
        <v>0</v>
      </c>
      <c r="P58" s="18"/>
    </row>
    <row r="59" spans="1:16" s="22" customFormat="1" ht="15.75">
      <c r="A59" s="11" t="s">
        <v>19</v>
      </c>
      <c r="B59" s="16" t="s">
        <v>126</v>
      </c>
      <c r="C59" s="17" t="s">
        <v>127</v>
      </c>
      <c r="D59" s="18">
        <v>3831.7</v>
      </c>
      <c r="E59" s="18">
        <v>992.83</v>
      </c>
      <c r="F59" s="18">
        <f t="shared" si="0"/>
        <v>-2838.87</v>
      </c>
      <c r="G59" s="18">
        <f t="shared" si="1"/>
        <v>25.91095336273717</v>
      </c>
      <c r="H59" s="18">
        <v>704.3</v>
      </c>
      <c r="I59" s="18">
        <v>699.6</v>
      </c>
      <c r="J59" s="18">
        <v>683.2</v>
      </c>
      <c r="K59" s="18">
        <f t="shared" si="2"/>
        <v>-288.5300000000001</v>
      </c>
      <c r="L59" s="18">
        <f t="shared" si="3"/>
        <v>70.9386299769346</v>
      </c>
      <c r="M59" s="18">
        <f t="shared" si="4"/>
        <v>-4.699999999999932</v>
      </c>
      <c r="N59" s="18">
        <f t="shared" si="5"/>
        <v>99.33267073690189</v>
      </c>
      <c r="O59" s="18">
        <f t="shared" si="6"/>
        <v>-16.399999999999977</v>
      </c>
      <c r="P59" s="18">
        <f t="shared" si="7"/>
        <v>97.65580331618068</v>
      </c>
    </row>
    <row r="60" spans="1:16" s="22" customFormat="1" ht="31.5">
      <c r="A60" s="28" t="s">
        <v>19</v>
      </c>
      <c r="B60" s="29" t="s">
        <v>128</v>
      </c>
      <c r="C60" s="30" t="s">
        <v>129</v>
      </c>
      <c r="D60" s="31">
        <f>D61+D71+D74+D76+D77+0.2</f>
        <v>12169902.4</v>
      </c>
      <c r="E60" s="31">
        <f>E61+E71+E74+E76+E77</f>
        <v>15002335</v>
      </c>
      <c r="F60" s="14">
        <f t="shared" si="0"/>
        <v>2832432.5999999996</v>
      </c>
      <c r="G60" s="14">
        <f t="shared" si="1"/>
        <v>123.27407818817018</v>
      </c>
      <c r="H60" s="31">
        <v>13486950.1</v>
      </c>
      <c r="I60" s="31">
        <v>11334504</v>
      </c>
      <c r="J60" s="31">
        <v>12037909.7</v>
      </c>
      <c r="K60" s="14">
        <f t="shared" si="2"/>
        <v>-1515384.9000000004</v>
      </c>
      <c r="L60" s="14">
        <f t="shared" si="3"/>
        <v>89.8990063880056</v>
      </c>
      <c r="M60" s="14">
        <f t="shared" si="4"/>
        <v>-2152446.0999999996</v>
      </c>
      <c r="N60" s="14">
        <f t="shared" si="5"/>
        <v>84.0405274428946</v>
      </c>
      <c r="O60" s="14">
        <f t="shared" si="6"/>
        <v>703405.6999999993</v>
      </c>
      <c r="P60" s="14">
        <f t="shared" si="7"/>
        <v>106.20587985146945</v>
      </c>
    </row>
    <row r="61" spans="1:16" s="22" customFormat="1" ht="94.5">
      <c r="A61" s="28" t="s">
        <v>19</v>
      </c>
      <c r="B61" s="29" t="s">
        <v>130</v>
      </c>
      <c r="C61" s="30" t="s">
        <v>131</v>
      </c>
      <c r="D61" s="32">
        <f>D62+D68+D69+D70</f>
        <v>12107404.3</v>
      </c>
      <c r="E61" s="32">
        <f>E62+E68+E69+E70</f>
        <v>14847037.9</v>
      </c>
      <c r="F61" s="14">
        <f t="shared" si="0"/>
        <v>2739633.5999999996</v>
      </c>
      <c r="G61" s="14">
        <f t="shared" si="1"/>
        <v>122.62775349791532</v>
      </c>
      <c r="H61" s="32">
        <v>13478050.1</v>
      </c>
      <c r="I61" s="32">
        <v>11325604</v>
      </c>
      <c r="J61" s="32">
        <v>12029009.7</v>
      </c>
      <c r="K61" s="14">
        <f t="shared" si="2"/>
        <v>-1368987.8000000007</v>
      </c>
      <c r="L61" s="14">
        <f t="shared" si="3"/>
        <v>90.77938771881225</v>
      </c>
      <c r="M61" s="14">
        <f t="shared" si="4"/>
        <v>-2152446.0999999996</v>
      </c>
      <c r="N61" s="14">
        <f t="shared" si="5"/>
        <v>84.02998887799059</v>
      </c>
      <c r="O61" s="14">
        <f t="shared" si="6"/>
        <v>703405.6999999993</v>
      </c>
      <c r="P61" s="14">
        <f t="shared" si="7"/>
        <v>106.21075661836666</v>
      </c>
    </row>
    <row r="62" spans="1:16" s="22" customFormat="1" ht="31.5">
      <c r="A62" s="33" t="s">
        <v>132</v>
      </c>
      <c r="B62" s="29" t="s">
        <v>133</v>
      </c>
      <c r="C62" s="30" t="s">
        <v>134</v>
      </c>
      <c r="D62" s="32">
        <f>SUM(D63:D67)</f>
        <v>9660574.600000001</v>
      </c>
      <c r="E62" s="34">
        <v>10287353.4</v>
      </c>
      <c r="F62" s="14">
        <f t="shared" si="0"/>
        <v>626778.7999999989</v>
      </c>
      <c r="G62" s="14">
        <f t="shared" si="1"/>
        <v>106.48800745247596</v>
      </c>
      <c r="H62" s="32">
        <v>9868362</v>
      </c>
      <c r="I62" s="32">
        <v>8617019</v>
      </c>
      <c r="J62" s="32">
        <v>9106684.5</v>
      </c>
      <c r="K62" s="14">
        <f t="shared" si="2"/>
        <v>-418991.4000000004</v>
      </c>
      <c r="L62" s="14">
        <f t="shared" si="3"/>
        <v>95.92712154712211</v>
      </c>
      <c r="M62" s="14">
        <f t="shared" si="4"/>
        <v>-1251343</v>
      </c>
      <c r="N62" s="14">
        <f t="shared" si="5"/>
        <v>87.31964838744261</v>
      </c>
      <c r="O62" s="14">
        <f t="shared" si="6"/>
        <v>489665.5</v>
      </c>
      <c r="P62" s="14">
        <f t="shared" si="7"/>
        <v>105.68253940254743</v>
      </c>
    </row>
    <row r="63" spans="1:16" ht="63">
      <c r="A63" s="35" t="s">
        <v>132</v>
      </c>
      <c r="B63" s="36" t="s">
        <v>135</v>
      </c>
      <c r="C63" s="37" t="s">
        <v>136</v>
      </c>
      <c r="D63" s="38">
        <v>9531054.4</v>
      </c>
      <c r="E63" s="39">
        <v>9645506.4</v>
      </c>
      <c r="F63" s="18">
        <f t="shared" si="0"/>
        <v>114452</v>
      </c>
      <c r="G63" s="18">
        <f t="shared" si="1"/>
        <v>101.2008325122979</v>
      </c>
      <c r="H63" s="38">
        <v>9868362</v>
      </c>
      <c r="I63" s="38">
        <v>8617019</v>
      </c>
      <c r="J63" s="38">
        <v>9106684.5</v>
      </c>
      <c r="K63" s="18">
        <f t="shared" si="2"/>
        <v>222855.59999999963</v>
      </c>
      <c r="L63" s="18">
        <f t="shared" si="3"/>
        <v>102.31046034037155</v>
      </c>
      <c r="M63" s="18">
        <f t="shared" si="4"/>
        <v>-1251343</v>
      </c>
      <c r="N63" s="18">
        <f t="shared" si="5"/>
        <v>87.31964838744261</v>
      </c>
      <c r="O63" s="18">
        <f t="shared" si="6"/>
        <v>489665.5</v>
      </c>
      <c r="P63" s="18">
        <f t="shared" si="7"/>
        <v>105.68253940254743</v>
      </c>
    </row>
    <row r="64" spans="1:16" ht="47.25">
      <c r="A64" s="35" t="s">
        <v>132</v>
      </c>
      <c r="B64" s="19" t="s">
        <v>137</v>
      </c>
      <c r="C64" s="17" t="s">
        <v>138</v>
      </c>
      <c r="D64" s="18">
        <v>38388.8</v>
      </c>
      <c r="E64" s="39">
        <v>401852</v>
      </c>
      <c r="F64" s="18">
        <f t="shared" si="0"/>
        <v>363463.2</v>
      </c>
      <c r="G64" s="18">
        <f t="shared" si="1"/>
        <v>1046.7948985120659</v>
      </c>
      <c r="H64" s="18">
        <v>0</v>
      </c>
      <c r="I64" s="18">
        <v>0</v>
      </c>
      <c r="J64" s="18">
        <v>0</v>
      </c>
      <c r="K64" s="18">
        <f t="shared" si="2"/>
        <v>-401852</v>
      </c>
      <c r="L64" s="18">
        <f t="shared" si="3"/>
        <v>0</v>
      </c>
      <c r="M64" s="18">
        <f t="shared" si="4"/>
        <v>0</v>
      </c>
      <c r="N64" s="18"/>
      <c r="O64" s="18">
        <f t="shared" si="6"/>
        <v>0</v>
      </c>
      <c r="P64" s="18"/>
    </row>
    <row r="65" spans="1:16" ht="63">
      <c r="A65" s="35" t="s">
        <v>132</v>
      </c>
      <c r="B65" s="19" t="s">
        <v>139</v>
      </c>
      <c r="C65" s="17" t="s">
        <v>140</v>
      </c>
      <c r="D65" s="18">
        <v>91131.4</v>
      </c>
      <c r="E65" s="39">
        <v>123700</v>
      </c>
      <c r="F65" s="18">
        <f t="shared" si="0"/>
        <v>32568.600000000006</v>
      </c>
      <c r="G65" s="18">
        <f t="shared" si="1"/>
        <v>135.73806613307818</v>
      </c>
      <c r="H65" s="18">
        <v>0</v>
      </c>
      <c r="I65" s="18">
        <v>0</v>
      </c>
      <c r="J65" s="18">
        <v>0</v>
      </c>
      <c r="K65" s="18">
        <f t="shared" si="2"/>
        <v>-123700</v>
      </c>
      <c r="L65" s="18">
        <f t="shared" si="3"/>
        <v>0</v>
      </c>
      <c r="M65" s="18">
        <f t="shared" si="4"/>
        <v>0</v>
      </c>
      <c r="N65" s="18"/>
      <c r="O65" s="18">
        <f t="shared" si="6"/>
        <v>0</v>
      </c>
      <c r="P65" s="18"/>
    </row>
    <row r="66" spans="1:16" ht="78.75">
      <c r="A66" s="35" t="s">
        <v>141</v>
      </c>
      <c r="B66" s="16" t="s">
        <v>142</v>
      </c>
      <c r="C66" s="17" t="s">
        <v>143</v>
      </c>
      <c r="D66" s="18">
        <v>0</v>
      </c>
      <c r="E66" s="39">
        <v>16295</v>
      </c>
      <c r="F66" s="18">
        <f t="shared" si="0"/>
        <v>16295</v>
      </c>
      <c r="G66" s="18"/>
      <c r="H66" s="18">
        <v>0</v>
      </c>
      <c r="I66" s="18">
        <v>0</v>
      </c>
      <c r="J66" s="18">
        <v>0</v>
      </c>
      <c r="K66" s="18">
        <f t="shared" si="2"/>
        <v>-16295</v>
      </c>
      <c r="L66" s="18">
        <f t="shared" si="3"/>
        <v>0</v>
      </c>
      <c r="M66" s="18">
        <f t="shared" si="4"/>
        <v>0</v>
      </c>
      <c r="N66" s="18"/>
      <c r="O66" s="18">
        <f t="shared" si="6"/>
        <v>0</v>
      </c>
      <c r="P66" s="18"/>
    </row>
    <row r="67" spans="1:16" ht="157.5">
      <c r="A67" s="35" t="s">
        <v>132</v>
      </c>
      <c r="B67" s="16" t="s">
        <v>144</v>
      </c>
      <c r="C67" s="27" t="s">
        <v>145</v>
      </c>
      <c r="D67" s="18">
        <v>0</v>
      </c>
      <c r="E67" s="39">
        <v>100000</v>
      </c>
      <c r="F67" s="18">
        <f t="shared" si="0"/>
        <v>100000</v>
      </c>
      <c r="G67" s="18"/>
      <c r="H67" s="18">
        <v>0</v>
      </c>
      <c r="I67" s="18">
        <v>0</v>
      </c>
      <c r="J67" s="18">
        <v>0</v>
      </c>
      <c r="K67" s="18">
        <f t="shared" si="2"/>
        <v>-100000</v>
      </c>
      <c r="L67" s="18">
        <f t="shared" si="3"/>
        <v>0</v>
      </c>
      <c r="M67" s="18">
        <f t="shared" si="4"/>
        <v>0</v>
      </c>
      <c r="N67" s="18"/>
      <c r="O67" s="18">
        <f t="shared" si="6"/>
        <v>0</v>
      </c>
      <c r="P67" s="18"/>
    </row>
    <row r="68" spans="1:16" ht="47.25">
      <c r="A68" s="35" t="s">
        <v>19</v>
      </c>
      <c r="B68" s="36" t="s">
        <v>146</v>
      </c>
      <c r="C68" s="40" t="s">
        <v>147</v>
      </c>
      <c r="D68" s="38">
        <v>1193926.2</v>
      </c>
      <c r="E68" s="38">
        <v>2689730.4</v>
      </c>
      <c r="F68" s="18">
        <f t="shared" si="0"/>
        <v>1495804.2</v>
      </c>
      <c r="G68" s="18">
        <f t="shared" si="1"/>
        <v>225.28447738227038</v>
      </c>
      <c r="H68" s="38">
        <v>2395789.1</v>
      </c>
      <c r="I68" s="38">
        <v>1489419.4</v>
      </c>
      <c r="J68" s="38">
        <v>1684887.6</v>
      </c>
      <c r="K68" s="18">
        <f t="shared" si="2"/>
        <v>-293941.2999999998</v>
      </c>
      <c r="L68" s="18">
        <f t="shared" si="3"/>
        <v>89.0717188607453</v>
      </c>
      <c r="M68" s="18">
        <f t="shared" si="4"/>
        <v>-906369.7000000002</v>
      </c>
      <c r="N68" s="18">
        <f t="shared" si="5"/>
        <v>62.1682183961852</v>
      </c>
      <c r="O68" s="18">
        <f t="shared" si="6"/>
        <v>195468.2000000002</v>
      </c>
      <c r="P68" s="18">
        <f t="shared" si="7"/>
        <v>113.12378501314004</v>
      </c>
    </row>
    <row r="69" spans="1:16" ht="31.5">
      <c r="A69" s="35" t="s">
        <v>19</v>
      </c>
      <c r="B69" s="36" t="s">
        <v>148</v>
      </c>
      <c r="C69" s="40" t="s">
        <v>149</v>
      </c>
      <c r="D69" s="38">
        <v>1016864.7</v>
      </c>
      <c r="E69" s="38">
        <v>1087707</v>
      </c>
      <c r="F69" s="18">
        <f t="shared" si="0"/>
        <v>70842.30000000005</v>
      </c>
      <c r="G69" s="18">
        <f t="shared" si="1"/>
        <v>106.9667380527616</v>
      </c>
      <c r="H69" s="38">
        <v>1097694</v>
      </c>
      <c r="I69" s="38">
        <v>1102940.6</v>
      </c>
      <c r="J69" s="38">
        <v>1121212.6</v>
      </c>
      <c r="K69" s="18">
        <f t="shared" si="2"/>
        <v>9987</v>
      </c>
      <c r="L69" s="18">
        <f t="shared" si="3"/>
        <v>100.9181700586647</v>
      </c>
      <c r="M69" s="18">
        <f t="shared" si="4"/>
        <v>5246.600000000093</v>
      </c>
      <c r="N69" s="18">
        <f t="shared" si="5"/>
        <v>100.47796562612167</v>
      </c>
      <c r="O69" s="18">
        <f t="shared" si="6"/>
        <v>18272</v>
      </c>
      <c r="P69" s="18">
        <f t="shared" si="7"/>
        <v>101.65666219921545</v>
      </c>
    </row>
    <row r="70" spans="1:16" ht="15.75">
      <c r="A70" s="35" t="s">
        <v>19</v>
      </c>
      <c r="B70" s="36" t="s">
        <v>150</v>
      </c>
      <c r="C70" s="40" t="s">
        <v>151</v>
      </c>
      <c r="D70" s="38">
        <v>236038.8</v>
      </c>
      <c r="E70" s="38">
        <v>782247.1</v>
      </c>
      <c r="F70" s="18">
        <f t="shared" si="0"/>
        <v>546208.3</v>
      </c>
      <c r="G70" s="18">
        <f t="shared" si="1"/>
        <v>331.4061501753102</v>
      </c>
      <c r="H70" s="38">
        <v>116205</v>
      </c>
      <c r="I70" s="38">
        <v>116225</v>
      </c>
      <c r="J70" s="38">
        <v>116225</v>
      </c>
      <c r="K70" s="18">
        <f t="shared" si="2"/>
        <v>-666042.1</v>
      </c>
      <c r="L70" s="18">
        <f t="shared" si="3"/>
        <v>14.855280383909381</v>
      </c>
      <c r="M70" s="18">
        <f t="shared" si="4"/>
        <v>20</v>
      </c>
      <c r="N70" s="18">
        <f t="shared" si="5"/>
        <v>100.01721096338368</v>
      </c>
      <c r="O70" s="18">
        <f t="shared" si="6"/>
        <v>0</v>
      </c>
      <c r="P70" s="18">
        <f t="shared" si="7"/>
        <v>100</v>
      </c>
    </row>
    <row r="71" spans="1:16" s="22" customFormat="1" ht="94.5">
      <c r="A71" s="41" t="s">
        <v>19</v>
      </c>
      <c r="B71" s="42" t="s">
        <v>152</v>
      </c>
      <c r="C71" s="43" t="s">
        <v>153</v>
      </c>
      <c r="D71" s="32">
        <f>D72+D73-0.1</f>
        <v>45604.50000000001</v>
      </c>
      <c r="E71" s="32">
        <f>E72+E73</f>
        <v>13023.6</v>
      </c>
      <c r="F71" s="14">
        <f t="shared" si="0"/>
        <v>-32580.90000000001</v>
      </c>
      <c r="G71" s="14">
        <f t="shared" si="1"/>
        <v>28.557708120909115</v>
      </c>
      <c r="H71" s="32">
        <f>H72+H73</f>
        <v>0</v>
      </c>
      <c r="I71" s="32">
        <f>I72+I73</f>
        <v>0</v>
      </c>
      <c r="J71" s="32">
        <f>J72+J73</f>
        <v>0</v>
      </c>
      <c r="K71" s="14">
        <f t="shared" si="2"/>
        <v>-13023.6</v>
      </c>
      <c r="L71" s="14">
        <f t="shared" si="3"/>
        <v>0</v>
      </c>
      <c r="M71" s="14">
        <f t="shared" si="4"/>
        <v>0</v>
      </c>
      <c r="N71" s="14"/>
      <c r="O71" s="14">
        <f t="shared" si="6"/>
        <v>0</v>
      </c>
      <c r="P71" s="14"/>
    </row>
    <row r="72" spans="1:16" ht="94.5">
      <c r="A72" s="16" t="s">
        <v>19</v>
      </c>
      <c r="B72" s="19" t="s">
        <v>154</v>
      </c>
      <c r="C72" s="27" t="s">
        <v>155</v>
      </c>
      <c r="D72" s="38">
        <v>10416.2</v>
      </c>
      <c r="E72" s="38">
        <v>13416.9</v>
      </c>
      <c r="F72" s="18">
        <f aca="true" t="shared" si="8" ref="F72:F78">E72-D72</f>
        <v>3000.699999999999</v>
      </c>
      <c r="G72" s="18">
        <f t="shared" si="1"/>
        <v>128.8080105988748</v>
      </c>
      <c r="H72" s="18">
        <v>0</v>
      </c>
      <c r="I72" s="18">
        <v>0</v>
      </c>
      <c r="J72" s="18">
        <v>0</v>
      </c>
      <c r="K72" s="18">
        <f t="shared" si="2"/>
        <v>-13416.9</v>
      </c>
      <c r="L72" s="18">
        <f t="shared" si="3"/>
        <v>0</v>
      </c>
      <c r="M72" s="18">
        <f t="shared" si="4"/>
        <v>0</v>
      </c>
      <c r="N72" s="18"/>
      <c r="O72" s="18">
        <f t="shared" si="6"/>
        <v>0</v>
      </c>
      <c r="P72" s="18"/>
    </row>
    <row r="73" spans="1:16" ht="220.5">
      <c r="A73" s="16" t="s">
        <v>19</v>
      </c>
      <c r="B73" s="19" t="s">
        <v>156</v>
      </c>
      <c r="C73" s="27" t="s">
        <v>157</v>
      </c>
      <c r="D73" s="38">
        <v>35188.4</v>
      </c>
      <c r="E73" s="38">
        <v>-393.3</v>
      </c>
      <c r="F73" s="18">
        <f t="shared" si="8"/>
        <v>-35581.700000000004</v>
      </c>
      <c r="G73" s="18">
        <f aca="true" t="shared" si="9" ref="G73:G78">E73/D73*100</f>
        <v>-1.1176978777096997</v>
      </c>
      <c r="H73" s="18">
        <v>0</v>
      </c>
      <c r="I73" s="18">
        <v>0</v>
      </c>
      <c r="J73" s="18">
        <v>0</v>
      </c>
      <c r="K73" s="18">
        <f t="shared" si="2"/>
        <v>393.3</v>
      </c>
      <c r="L73" s="18">
        <f t="shared" si="3"/>
        <v>0</v>
      </c>
      <c r="M73" s="18">
        <f t="shared" si="4"/>
        <v>0</v>
      </c>
      <c r="N73" s="18"/>
      <c r="O73" s="18">
        <f t="shared" si="6"/>
        <v>0</v>
      </c>
      <c r="P73" s="18"/>
    </row>
    <row r="74" spans="1:16" s="22" customFormat="1" ht="31.5">
      <c r="A74" s="44" t="s">
        <v>19</v>
      </c>
      <c r="B74" s="28" t="s">
        <v>158</v>
      </c>
      <c r="C74" s="45" t="s">
        <v>159</v>
      </c>
      <c r="D74" s="31">
        <f>D75</f>
        <v>7189.1</v>
      </c>
      <c r="E74" s="31">
        <f>E75</f>
        <v>7082.5</v>
      </c>
      <c r="F74" s="14">
        <f t="shared" si="8"/>
        <v>-106.60000000000036</v>
      </c>
      <c r="G74" s="14">
        <f t="shared" si="9"/>
        <v>98.51719964946933</v>
      </c>
      <c r="H74" s="31">
        <v>8900</v>
      </c>
      <c r="I74" s="31">
        <v>8900</v>
      </c>
      <c r="J74" s="31">
        <v>8900</v>
      </c>
      <c r="K74" s="14">
        <f t="shared" si="2"/>
        <v>1817.5</v>
      </c>
      <c r="L74" s="14">
        <f t="shared" si="3"/>
        <v>125.66184256971408</v>
      </c>
      <c r="M74" s="14">
        <f t="shared" si="4"/>
        <v>0</v>
      </c>
      <c r="N74" s="14">
        <f t="shared" si="5"/>
        <v>100</v>
      </c>
      <c r="O74" s="14">
        <f t="shared" si="6"/>
        <v>0</v>
      </c>
      <c r="P74" s="14">
        <f t="shared" si="7"/>
        <v>100</v>
      </c>
    </row>
    <row r="75" spans="1:16" ht="47.25">
      <c r="A75" s="46" t="s">
        <v>19</v>
      </c>
      <c r="B75" s="47" t="s">
        <v>160</v>
      </c>
      <c r="C75" s="37" t="s">
        <v>161</v>
      </c>
      <c r="D75" s="48">
        <v>7189.1</v>
      </c>
      <c r="E75" s="18">
        <v>7082.5</v>
      </c>
      <c r="F75" s="18">
        <f t="shared" si="8"/>
        <v>-106.60000000000036</v>
      </c>
      <c r="G75" s="18">
        <f t="shared" si="9"/>
        <v>98.51719964946933</v>
      </c>
      <c r="H75" s="48">
        <v>8900</v>
      </c>
      <c r="I75" s="48">
        <v>8900</v>
      </c>
      <c r="J75" s="48">
        <v>8900</v>
      </c>
      <c r="K75" s="18">
        <f>H75-E75</f>
        <v>1817.5</v>
      </c>
      <c r="L75" s="18">
        <f>H75/E75*100</f>
        <v>125.66184256971408</v>
      </c>
      <c r="M75" s="18">
        <f>I75-H75</f>
        <v>0</v>
      </c>
      <c r="N75" s="18">
        <f>I75/H75*100</f>
        <v>100</v>
      </c>
      <c r="O75" s="18">
        <f>J75-I75</f>
        <v>0</v>
      </c>
      <c r="P75" s="18">
        <f>J75/I75*100</f>
        <v>100</v>
      </c>
    </row>
    <row r="76" spans="1:16" s="22" customFormat="1" ht="204.75">
      <c r="A76" s="41" t="s">
        <v>19</v>
      </c>
      <c r="B76" s="12" t="s">
        <v>162</v>
      </c>
      <c r="C76" s="13" t="s">
        <v>163</v>
      </c>
      <c r="D76" s="31">
        <v>27558.8</v>
      </c>
      <c r="E76" s="14">
        <v>142534</v>
      </c>
      <c r="F76" s="14">
        <f t="shared" si="8"/>
        <v>114975.2</v>
      </c>
      <c r="G76" s="14">
        <f t="shared" si="9"/>
        <v>517.1995877904698</v>
      </c>
      <c r="H76" s="14">
        <v>0</v>
      </c>
      <c r="I76" s="14">
        <v>0</v>
      </c>
      <c r="J76" s="14">
        <v>0</v>
      </c>
      <c r="K76" s="14">
        <f>H76-E76</f>
        <v>-142534</v>
      </c>
      <c r="L76" s="14">
        <f>H76/E76*100</f>
        <v>0</v>
      </c>
      <c r="M76" s="14">
        <f>I76-H76</f>
        <v>0</v>
      </c>
      <c r="N76" s="14"/>
      <c r="O76" s="14">
        <f>J76-I76</f>
        <v>0</v>
      </c>
      <c r="P76" s="14"/>
    </row>
    <row r="77" spans="1:16" s="22" customFormat="1" ht="110.25">
      <c r="A77" s="41" t="s">
        <v>19</v>
      </c>
      <c r="B77" s="12" t="s">
        <v>164</v>
      </c>
      <c r="C77" s="13" t="s">
        <v>165</v>
      </c>
      <c r="D77" s="31">
        <v>-17854.5</v>
      </c>
      <c r="E77" s="14">
        <v>-7343</v>
      </c>
      <c r="F77" s="14">
        <f t="shared" si="8"/>
        <v>10511.5</v>
      </c>
      <c r="G77" s="14">
        <f t="shared" si="9"/>
        <v>41.12688677924333</v>
      </c>
      <c r="H77" s="14">
        <v>0</v>
      </c>
      <c r="I77" s="14">
        <v>0</v>
      </c>
      <c r="J77" s="14">
        <v>0</v>
      </c>
      <c r="K77" s="14">
        <f>H77-E77</f>
        <v>7343</v>
      </c>
      <c r="L77" s="14">
        <f>H77/E77*100</f>
        <v>0</v>
      </c>
      <c r="M77" s="14">
        <f>I77-H77</f>
        <v>0</v>
      </c>
      <c r="N77" s="14"/>
      <c r="O77" s="14">
        <f>J77-I77</f>
        <v>0</v>
      </c>
      <c r="P77" s="14"/>
    </row>
    <row r="78" spans="1:16" s="22" customFormat="1" ht="15.75">
      <c r="A78" s="49"/>
      <c r="B78" s="50"/>
      <c r="C78" s="30" t="s">
        <v>166</v>
      </c>
      <c r="D78" s="32">
        <f>D60+D7</f>
        <v>15513221.173</v>
      </c>
      <c r="E78" s="32">
        <f>E60+E7</f>
        <v>18822800.5</v>
      </c>
      <c r="F78" s="14">
        <f t="shared" si="8"/>
        <v>3309579.3269999996</v>
      </c>
      <c r="G78" s="14">
        <f t="shared" si="9"/>
        <v>121.33392730041237</v>
      </c>
      <c r="H78" s="32">
        <v>17581490.3</v>
      </c>
      <c r="I78" s="32">
        <v>15570774.4</v>
      </c>
      <c r="J78" s="32">
        <v>16871931</v>
      </c>
      <c r="K78" s="14">
        <f>H78-E78</f>
        <v>-1241310.1999999993</v>
      </c>
      <c r="L78" s="14">
        <f>H78/E78*100</f>
        <v>93.4052841924346</v>
      </c>
      <c r="M78" s="14">
        <f>I78-H78</f>
        <v>-2010715.9000000004</v>
      </c>
      <c r="N78" s="14">
        <f>I78/H78*100</f>
        <v>88.56345016440386</v>
      </c>
      <c r="O78" s="14">
        <f>J78-I78</f>
        <v>1301156.5999999996</v>
      </c>
      <c r="P78" s="14">
        <f>J78/I78*100</f>
        <v>108.35640262054018</v>
      </c>
    </row>
  </sheetData>
  <sheetProtection/>
  <mergeCells count="10">
    <mergeCell ref="K4:P4"/>
    <mergeCell ref="K5:L5"/>
    <mergeCell ref="M5:N5"/>
    <mergeCell ref="O5:P5"/>
    <mergeCell ref="D1:J1"/>
    <mergeCell ref="A4:C5"/>
    <mergeCell ref="D4:D6"/>
    <mergeCell ref="E4:E6"/>
    <mergeCell ref="F4:G5"/>
    <mergeCell ref="H4:J5"/>
  </mergeCells>
  <printOptions/>
  <pageMargins left="0.1968503937007874" right="0.1968503937007874" top="0.2755905511811024" bottom="0.2755905511811024" header="0.15748031496062992" footer="0.1574803149606299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Лунина</dc:creator>
  <cp:keywords/>
  <dc:description/>
  <cp:lastModifiedBy>Гнездилова</cp:lastModifiedBy>
  <cp:lastPrinted>2018-10-18T06:49:04Z</cp:lastPrinted>
  <dcterms:created xsi:type="dcterms:W3CDTF">2018-10-18T06:48:17Z</dcterms:created>
  <dcterms:modified xsi:type="dcterms:W3CDTF">2018-10-18T09:56:37Z</dcterms:modified>
  <cp:category/>
  <cp:version/>
  <cp:contentType/>
  <cp:contentStatus/>
</cp:coreProperties>
</file>