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на 01.03.2022" sheetId="1" r:id="rId1"/>
    <sheet name="динамика по бюджетам" sheetId="2" r:id="rId2"/>
    <sheet name="динамика (нал.и ненал)" sheetId="3" r:id="rId3"/>
    <sheet name="структура КБ РА (%)" sheetId="4" r:id="rId4"/>
    <sheet name="структура налоговых" sheetId="5" r:id="rId5"/>
    <sheet name="структура неналоговых" sheetId="6" r:id="rId6"/>
  </sheets>
  <definedNames>
    <definedName name="_xlnm.Print_Titles" localSheetId="0">'на 01.03.2022'!$A:$A</definedName>
    <definedName name="_xlnm.Print_Area" localSheetId="0">'на 01.03.2022'!$A$1:$T$45</definedName>
  </definedNames>
  <calcPr fullCalcOnLoad="1"/>
</workbook>
</file>

<file path=xl/comments1.xml><?xml version="1.0" encoding="utf-8"?>
<comments xmlns="http://schemas.openxmlformats.org/spreadsheetml/2006/main">
  <authors>
    <author>Peteneva</author>
  </authors>
  <commentList>
    <comment ref="F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%-45
</t>
        </r>
      </text>
    </comment>
    <comment ref="G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%45  000 руб.  неучит
</t>
        </r>
      </text>
    </comment>
    <comment ref="C39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невыясн МО 155 806 руб</t>
        </r>
      </text>
    </comment>
    <comment ref="L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% 1 331,51 руб</t>
        </r>
      </text>
    </comment>
    <comment ref="N32" authorId="0">
      <text>
        <r>
          <rPr>
            <b/>
            <sz val="9"/>
            <rFont val="Tahoma"/>
            <family val="2"/>
          </rPr>
          <t>Peteneva:</t>
        </r>
        <r>
          <rPr>
            <sz val="9"/>
            <rFont val="Tahoma"/>
            <family val="2"/>
          </rPr>
          <t xml:space="preserve">
310 чемал</t>
        </r>
      </text>
    </comment>
  </commentList>
</comments>
</file>

<file path=xl/sharedStrings.xml><?xml version="1.0" encoding="utf-8"?>
<sst xmlns="http://schemas.openxmlformats.org/spreadsheetml/2006/main" count="176" uniqueCount="118">
  <si>
    <t>Наименование показателя</t>
  </si>
  <si>
    <t>Код дохода по КД</t>
  </si>
  <si>
    <t xml:space="preserve">% исполнения годовых плановых назначений </t>
  </si>
  <si>
    <t>Темп роста доходов, %</t>
  </si>
  <si>
    <t>КБ РА</t>
  </si>
  <si>
    <t>в том числе</t>
  </si>
  <si>
    <t>рес.бюджет</t>
  </si>
  <si>
    <t>КБ МО</t>
  </si>
  <si>
    <t>НАЛОГОВЫЕ ДОХОДЫ</t>
  </si>
  <si>
    <t>000  1  01  01000  00  0000  110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</si>
  <si>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</si>
  <si>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</si>
  <si>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</si>
  <si>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</si>
  <si>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</si>
  <si>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</si>
  <si>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</si>
  <si>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</si>
  <si>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</si>
  <si>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</si>
  <si>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</si>
  <si>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Налог на имущество физических лиц</t>
  </si>
  <si>
    <t>000  1  06  01000  00  0000  110</t>
  </si>
  <si>
    <t>Налог на имущество организаций</t>
  </si>
  <si>
    <t>000  1  06  02000  02  0000  110</t>
  </si>
  <si>
    <t>Транспортный налог</t>
  </si>
  <si>
    <t>Налог на игорный бизнес</t>
  </si>
  <si>
    <t>Земельный налог</t>
  </si>
  <si>
    <t>000  1  06  06000  00  0000  110</t>
  </si>
  <si>
    <t>000  1  07  00000  00  0000  000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</si>
  <si>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</si>
  <si>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</si>
  <si>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000  1  09  00000  00  0000  000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</si>
  <si>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</si>
  <si>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</si>
  <si>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ПЛАТЕЖИ ПРИ ПОЛЬЗОВАНИИ ПРИРОДНЫМИ РЕСУРСАМИ</t>
  </si>
  <si>
    <t>000  1  12  00000  00  0000  000</t>
  </si>
  <si>
    <t>ДОХОДЫ ОТ ОКАЗАНИЯ ПЛАТНЫХ УСЛУГ И КОМПЕНСАЦИИ ЗАТРАТ ГОСУДАРСТВА</t>
  </si>
  <si>
    <t>000  1  13  00000  00  0000  000</t>
  </si>
  <si>
    <t>ДОХОДЫ ОТ ПРОДАЖИ МАТЕРИАЛЬНЫХ И НЕМАТЕРИАЛЬНЫХ АКТИВОВ</t>
  </si>
  <si>
    <t>000  1  14  00000  00  0000  000</t>
  </si>
  <si>
    <t>АДМИНИСТРАТИВНЫЕ ПЛАТЕЖИ И СБОРЫ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</si>
  <si>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</si>
  <si>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</si>
  <si>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</si>
  <si>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</si>
  <si>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</si>
  <si>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в т.ч.Невыясненные поступления</t>
  </si>
  <si>
    <t>000  1  17  01000  00  0000  180</t>
  </si>
  <si>
    <t>ПРОЧИЕ БЕЗВОЗМЕЗДНЫЕ ПОСТУПЛЕНИЯ</t>
  </si>
  <si>
    <t>000  2  07  00000  00  0000  180</t>
  </si>
  <si>
    <t>прочие неналоговые доходы</t>
  </si>
  <si>
    <t>000  1  03  02000  01  0000  110</t>
  </si>
  <si>
    <t>НАЛОГИ, СБОРЫ И РЕГУЛЯРНЫЕ ПЛАТЕЖИ ЗА ПОЛЬЗОВАНИЕ ПРИРОДНЫМИ РЕСУРСАМИ (в т.ч. Налог на добычу полезных ископаемых)</t>
  </si>
  <si>
    <t>НЕНАЛОГОВЫЕ ДОХОДЫ</t>
  </si>
  <si>
    <t>ГОСУДАРСТВЕННАЯ ПОШЛИНА</t>
  </si>
  <si>
    <t>доля</t>
  </si>
  <si>
    <t>млн.руб.</t>
  </si>
  <si>
    <t>прибыль</t>
  </si>
  <si>
    <t>НДФЛ</t>
  </si>
  <si>
    <t>неналоговые доходы</t>
  </si>
  <si>
    <t>налоговые и неналоговые</t>
  </si>
  <si>
    <t>доходы от использования имущества</t>
  </si>
  <si>
    <t>доходы от продажи имущества</t>
  </si>
  <si>
    <t>иные неналоговые доходы</t>
  </si>
  <si>
    <t>Структура КБ РА</t>
  </si>
  <si>
    <t>Кроме того:</t>
  </si>
  <si>
    <t>Неналоговые доходы без невыясненных</t>
  </si>
  <si>
    <t>Доля в %</t>
  </si>
  <si>
    <t>налог на прибыль</t>
  </si>
  <si>
    <t>налоги на совокупный доход</t>
  </si>
  <si>
    <t>иные налоговые доходы</t>
  </si>
  <si>
    <t>налоговые доходы</t>
  </si>
  <si>
    <t>акцизы</t>
  </si>
  <si>
    <t>НАЛОГОВЫЕ И НЕНАЛОГОВЫЕ ДОХОДЫ</t>
  </si>
  <si>
    <t>остальные налоговые доходы</t>
  </si>
  <si>
    <t>НАЛОГОВЫЕ И НЕНАЛОГОВЫЕ ДОХОДЫ без невыясненных</t>
  </si>
  <si>
    <t>АКЦИЗЫ ПО ПОДАКЦИЗНЫМ ТОВАРАМ</t>
  </si>
  <si>
    <t xml:space="preserve">        на алкогольную продукцию</t>
  </si>
  <si>
    <t>Налог, взимаемый в связи с применением патентной системы налогообложения</t>
  </si>
  <si>
    <t>000  1  05  04000  02  0000  110</t>
  </si>
  <si>
    <t xml:space="preserve">рес.бюджет  </t>
  </si>
  <si>
    <t>Налог на прибыль организаций</t>
  </si>
  <si>
    <t>(с невыясненными)</t>
  </si>
  <si>
    <t>ИТОГО</t>
  </si>
  <si>
    <t xml:space="preserve">с учетом невыясненных доходов </t>
  </si>
  <si>
    <t>с невыясненными</t>
  </si>
  <si>
    <t>в млн.руб.</t>
  </si>
  <si>
    <t>темп роста</t>
  </si>
  <si>
    <t xml:space="preserve">КБ МО   </t>
  </si>
  <si>
    <t>000  1  17  05000  00  0000  180</t>
  </si>
  <si>
    <t>республиканский бюджет</t>
  </si>
  <si>
    <t>местные бюджеты</t>
  </si>
  <si>
    <t xml:space="preserve">налоговые и неналоговые доходы </t>
  </si>
  <si>
    <t>штрафы, санкции</t>
  </si>
  <si>
    <t xml:space="preserve">рес.бюджет </t>
  </si>
  <si>
    <t>000 1 18 02200 02 0000 150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</si>
  <si>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</si>
  <si>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самообложения граждан, зачисляемые в бюджеты сельских поселений</t>
  </si>
  <si>
    <t xml:space="preserve">1  1  17 1400  00  0000  </t>
  </si>
  <si>
    <t>в тч. на нефтепродукты (дрожный фонд)</t>
  </si>
  <si>
    <t>в тч. на нефтепродукты (БКД)</t>
  </si>
  <si>
    <t>акцизы нанефтепродукты</t>
  </si>
  <si>
    <t>Налог на профессиональный доход</t>
  </si>
  <si>
    <t>1  1  05  06000  01  000</t>
  </si>
  <si>
    <t xml:space="preserve">  1  06  04000  02  0000 </t>
  </si>
  <si>
    <t xml:space="preserve"> 1  06  00000  00  0000 </t>
  </si>
  <si>
    <t>01.02.2021 г.</t>
  </si>
  <si>
    <t>на 01.02.2020 г.</t>
  </si>
  <si>
    <t xml:space="preserve">  1  06  05000  02  0000 </t>
  </si>
  <si>
    <t xml:space="preserve">Годовые  назначения на 2022 год, тыс.руб.  </t>
  </si>
  <si>
    <t>Отклонение фактического поступления 2022 года от 2021 года, тыс.руб.</t>
  </si>
  <si>
    <t>Инициативные платежи, зачисляемые в бюджеты сельских поселений</t>
  </si>
  <si>
    <t xml:space="preserve">Информация об исполнении консолидированного бюджета Республики Алтай на 01.03.2022 года </t>
  </si>
  <si>
    <t xml:space="preserve">Фактическое поступление по состоянию на 01.03.2022г., тыс.руб.  </t>
  </si>
  <si>
    <t xml:space="preserve">Фактическое поступление по состоянию на 01.03.2021 г., тыс.руб.  </t>
  </si>
  <si>
    <t>КБ МО на 01.03.2022</t>
  </si>
  <si>
    <t>исполнение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</si>
</sst>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0.0"/>
    <numFmt numFmtId="175" formatCode="#,##0.00_р_."/>
    <numFmt numFmtId="176" formatCode="#,##0.000_р_.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_р_._-;\-* #,##0.0_р_._-;_-* &quot;-&quot;?_р_._-;_-@_-"/>
    <numFmt numFmtId="187" formatCode="#,##0.0000_р_.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0"/>
    <numFmt numFmtId="191" formatCode="_-* #,##0.000_р_._-;\-* #,##0.000_р_._-;_-* &quot;-&quot;???_р_._-;_-@_-"/>
    <numFmt numFmtId="192" formatCode="#,##0.000"/>
    <numFmt numFmtId="193" formatCode="_-* #,##0.0\ _₽_-;\-* #,##0.0\ _₽_-;_-* &quot;-&quot;?\ _₽_-;_-@_-"/>
    <numFmt numFmtId="194" formatCode="_-* #,##0.000\ _₽_-;\-* #,##0.000\ _₽_-;_-* &quot;-&quot;???\ _₽_-;_-@_-"/>
    <numFmt numFmtId="195" formatCode="#,##0.0\ _₽"/>
    <numFmt numFmtId="196" formatCode="#,##0.00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\ ##0.0_р_._-;\-* #\ ##0.0_р_._-;_-* &quot;-&quot;??_р_._-;_-@_-"/>
    <numFmt numFmtId="202" formatCode="#\ ##0.0\ _₽"/>
    <numFmt numFmtId="203" formatCode="#,##0.000\ _₽"/>
    <numFmt numFmtId="204" formatCode="000000"/>
    <numFmt numFmtId="205" formatCode="[$-FC19]d\ mmmm\ yyyy\ &quot;г.&quot;"/>
    <numFmt numFmtId="206" formatCode="[$-F400]h:mm:ss\ AM/PM"/>
  </numFmts>
  <fonts count="7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5"/>
      <color indexed="8"/>
      <name val="Times New Roman"/>
      <family val="1"/>
    </font>
    <font>
      <b/>
      <sz val="4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Times New Roman"/>
      <family val="1"/>
    </font>
    <font>
      <sz val="9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i/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vertical="top" wrapText="1"/>
    </xf>
    <xf numFmtId="182" fontId="0" fillId="0" borderId="0" xfId="0" applyNumberFormat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0" xfId="0" applyFill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1" fontId="0" fillId="0" borderId="0" xfId="0" applyNumberFormat="1" applyAlignment="1">
      <alignment vertical="top" wrapText="1"/>
    </xf>
    <xf numFmtId="0" fontId="0" fillId="7" borderId="0" xfId="0" applyFill="1" applyAlignment="1">
      <alignment vertical="top" wrapText="1"/>
    </xf>
    <xf numFmtId="171" fontId="0" fillId="7" borderId="0" xfId="0" applyNumberFormat="1" applyFill="1" applyAlignment="1">
      <alignment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174" fontId="0" fillId="0" borderId="0" xfId="0" applyNumberFormat="1" applyAlignment="1">
      <alignment horizontal="center" vertical="top" wrapText="1"/>
    </xf>
    <xf numFmtId="174" fontId="0" fillId="7" borderId="0" xfId="0" applyNumberFormat="1" applyFill="1" applyAlignment="1">
      <alignment horizontal="center"/>
    </xf>
    <xf numFmtId="185" fontId="0" fillId="0" borderId="10" xfId="0" applyNumberFormat="1" applyBorder="1" applyAlignment="1">
      <alignment vertical="top" wrapText="1"/>
    </xf>
    <xf numFmtId="185" fontId="0" fillId="7" borderId="0" xfId="0" applyNumberFormat="1" applyFill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185" fontId="0" fillId="0" borderId="0" xfId="0" applyNumberFormat="1" applyAlignment="1">
      <alignment vertical="top" wrapText="1"/>
    </xf>
    <xf numFmtId="185" fontId="0" fillId="7" borderId="0" xfId="0" applyNumberFormat="1" applyFill="1" applyAlignment="1">
      <alignment vertical="top" wrapText="1"/>
    </xf>
    <xf numFmtId="176" fontId="2" fillId="0" borderId="0" xfId="0" applyNumberFormat="1" applyFont="1" applyFill="1" applyAlignment="1">
      <alignment vertical="top"/>
    </xf>
    <xf numFmtId="176" fontId="2" fillId="0" borderId="0" xfId="53" applyNumberFormat="1" applyFont="1" applyAlignment="1">
      <alignment vertical="top"/>
      <protection/>
    </xf>
    <xf numFmtId="176" fontId="2" fillId="0" borderId="0" xfId="0" applyNumberFormat="1" applyFont="1" applyAlignment="1">
      <alignment vertical="top"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3" fillId="18" borderId="10" xfId="53" applyNumberFormat="1" applyFont="1" applyFill="1" applyBorder="1" applyAlignment="1">
      <alignment vertical="top" wrapText="1"/>
      <protection/>
    </xf>
    <xf numFmtId="176" fontId="3" fillId="0" borderId="0" xfId="0" applyNumberFormat="1" applyFont="1" applyFill="1" applyAlignment="1">
      <alignment vertical="top"/>
    </xf>
    <xf numFmtId="176" fontId="3" fillId="0" borderId="10" xfId="53" applyNumberFormat="1" applyFont="1" applyFill="1" applyBorder="1" applyAlignment="1">
      <alignment vertical="top" wrapText="1"/>
      <protection/>
    </xf>
    <xf numFmtId="176" fontId="2" fillId="25" borderId="10" xfId="53" applyNumberFormat="1" applyFont="1" applyFill="1" applyBorder="1" applyAlignment="1">
      <alignment vertical="top" wrapText="1"/>
      <protection/>
    </xf>
    <xf numFmtId="176" fontId="2" fillId="0" borderId="10" xfId="53" applyNumberFormat="1" applyFont="1" applyBorder="1" applyAlignment="1">
      <alignment vertical="top" wrapText="1"/>
      <protection/>
    </xf>
    <xf numFmtId="176" fontId="2" fillId="34" borderId="10" xfId="53" applyNumberFormat="1" applyFont="1" applyFill="1" applyBorder="1" applyAlignment="1">
      <alignment vertical="top" wrapText="1"/>
      <protection/>
    </xf>
    <xf numFmtId="173" fontId="4" fillId="18" borderId="10" xfId="53" applyNumberFormat="1" applyFont="1" applyFill="1" applyBorder="1" applyAlignment="1">
      <alignment vertical="top"/>
      <protection/>
    </xf>
    <xf numFmtId="173" fontId="4" fillId="0" borderId="10" xfId="53" applyNumberFormat="1" applyFont="1" applyFill="1" applyBorder="1" applyAlignment="1">
      <alignment vertical="top"/>
      <protection/>
    </xf>
    <xf numFmtId="173" fontId="5" fillId="25" borderId="10" xfId="53" applyNumberFormat="1" applyFont="1" applyFill="1" applyBorder="1" applyAlignment="1">
      <alignment vertical="top"/>
      <protection/>
    </xf>
    <xf numFmtId="173" fontId="5" fillId="0" borderId="10" xfId="53" applyNumberFormat="1" applyFont="1" applyFill="1" applyBorder="1" applyAlignment="1">
      <alignment vertical="top"/>
      <protection/>
    </xf>
    <xf numFmtId="173" fontId="4" fillId="25" borderId="10" xfId="53" applyNumberFormat="1" applyFont="1" applyFill="1" applyBorder="1" applyAlignment="1">
      <alignment vertical="top"/>
      <protection/>
    </xf>
    <xf numFmtId="195" fontId="0" fillId="0" borderId="0" xfId="0" applyNumberFormat="1" applyAlignment="1">
      <alignment/>
    </xf>
    <xf numFmtId="195" fontId="0" fillId="0" borderId="0" xfId="0" applyNumberFormat="1" applyFill="1" applyAlignment="1">
      <alignment/>
    </xf>
    <xf numFmtId="173" fontId="4" fillId="0" borderId="10" xfId="53" applyNumberFormat="1" applyFont="1" applyBorder="1" applyAlignment="1">
      <alignment vertical="top"/>
      <protection/>
    </xf>
    <xf numFmtId="173" fontId="5" fillId="0" borderId="10" xfId="53" applyNumberFormat="1" applyFont="1" applyBorder="1" applyAlignment="1">
      <alignment vertical="top"/>
      <protection/>
    </xf>
    <xf numFmtId="176" fontId="2" fillId="0" borderId="0" xfId="0" applyNumberFormat="1" applyFont="1" applyBorder="1" applyAlignment="1">
      <alignment vertical="top"/>
    </xf>
    <xf numFmtId="176" fontId="7" fillId="0" borderId="0" xfId="0" applyNumberFormat="1" applyFont="1" applyFill="1" applyAlignment="1">
      <alignment vertical="top"/>
    </xf>
    <xf numFmtId="176" fontId="7" fillId="6" borderId="10" xfId="53" applyNumberFormat="1" applyFont="1" applyFill="1" applyBorder="1" applyAlignment="1">
      <alignment vertical="top" wrapText="1"/>
      <protection/>
    </xf>
    <xf numFmtId="173" fontId="8" fillId="6" borderId="10" xfId="53" applyNumberFormat="1" applyFont="1" applyFill="1" applyBorder="1" applyAlignment="1">
      <alignment vertical="top"/>
      <protection/>
    </xf>
    <xf numFmtId="176" fontId="2" fillId="0" borderId="10" xfId="53" applyNumberFormat="1" applyFont="1" applyFill="1" applyBorder="1" applyAlignment="1">
      <alignment vertical="top" wrapText="1"/>
      <protection/>
    </xf>
    <xf numFmtId="176" fontId="12" fillId="0" borderId="10" xfId="53" applyNumberFormat="1" applyFont="1" applyBorder="1" applyAlignment="1">
      <alignment vertical="top" wrapText="1"/>
      <protection/>
    </xf>
    <xf numFmtId="176" fontId="13" fillId="25" borderId="10" xfId="53" applyNumberFormat="1" applyFont="1" applyFill="1" applyBorder="1" applyAlignment="1">
      <alignment vertical="top" wrapText="1"/>
      <protection/>
    </xf>
    <xf numFmtId="203" fontId="2" fillId="0" borderId="0" xfId="0" applyNumberFormat="1" applyFont="1" applyFill="1" applyAlignment="1">
      <alignment vertical="top"/>
    </xf>
    <xf numFmtId="203" fontId="2" fillId="0" borderId="10" xfId="53" applyNumberFormat="1" applyFont="1" applyFill="1" applyBorder="1" applyAlignment="1">
      <alignment horizontal="center" vertical="top" wrapText="1"/>
      <protection/>
    </xf>
    <xf numFmtId="203" fontId="4" fillId="18" borderId="10" xfId="53" applyNumberFormat="1" applyFont="1" applyFill="1" applyBorder="1" applyAlignment="1">
      <alignment vertical="top"/>
      <protection/>
    </xf>
    <xf numFmtId="203" fontId="4" fillId="0" borderId="10" xfId="53" applyNumberFormat="1" applyFont="1" applyFill="1" applyBorder="1" applyAlignment="1">
      <alignment vertical="top"/>
      <protection/>
    </xf>
    <xf numFmtId="203" fontId="5" fillId="25" borderId="10" xfId="53" applyNumberFormat="1" applyFont="1" applyFill="1" applyBorder="1" applyAlignment="1">
      <alignment vertical="top"/>
      <protection/>
    </xf>
    <xf numFmtId="203" fontId="5" fillId="0" borderId="10" xfId="0" applyNumberFormat="1" applyFont="1" applyBorder="1" applyAlignment="1">
      <alignment/>
    </xf>
    <xf numFmtId="203" fontId="5" fillId="0" borderId="10" xfId="63" applyNumberFormat="1" applyFont="1" applyFill="1" applyBorder="1" applyAlignment="1">
      <alignment vertical="top"/>
    </xf>
    <xf numFmtId="203" fontId="8" fillId="6" borderId="10" xfId="63" applyNumberFormat="1" applyFont="1" applyFill="1" applyBorder="1" applyAlignment="1">
      <alignment vertical="top"/>
    </xf>
    <xf numFmtId="203" fontId="5" fillId="0" borderId="10" xfId="53" applyNumberFormat="1" applyFont="1" applyFill="1" applyBorder="1" applyAlignment="1">
      <alignment vertical="top"/>
      <protection/>
    </xf>
    <xf numFmtId="203" fontId="4" fillId="25" borderId="10" xfId="63" applyNumberFormat="1" applyFont="1" applyFill="1" applyBorder="1" applyAlignment="1">
      <alignment vertical="top"/>
    </xf>
    <xf numFmtId="203" fontId="4" fillId="0" borderId="10" xfId="63" applyNumberFormat="1" applyFont="1" applyFill="1" applyBorder="1" applyAlignment="1">
      <alignment vertical="top"/>
    </xf>
    <xf numFmtId="203" fontId="5" fillId="34" borderId="10" xfId="63" applyNumberFormat="1" applyFont="1" applyFill="1" applyBorder="1" applyAlignment="1">
      <alignment vertical="top"/>
    </xf>
    <xf numFmtId="203" fontId="2" fillId="0" borderId="0" xfId="0" applyNumberFormat="1" applyFont="1" applyFill="1" applyBorder="1" applyAlignment="1">
      <alignment vertical="top"/>
    </xf>
    <xf numFmtId="203" fontId="5" fillId="0" borderId="10" xfId="0" applyNumberFormat="1" applyFont="1" applyFill="1" applyBorder="1" applyAlignment="1">
      <alignment/>
    </xf>
    <xf numFmtId="203" fontId="5" fillId="0" borderId="10" xfId="61" applyNumberFormat="1" applyFont="1" applyFill="1" applyBorder="1" applyAlignment="1">
      <alignment vertical="top"/>
    </xf>
    <xf numFmtId="203" fontId="4" fillId="0" borderId="10" xfId="61" applyNumberFormat="1" applyFont="1" applyFill="1" applyBorder="1" applyAlignment="1">
      <alignment vertical="top"/>
    </xf>
    <xf numFmtId="203" fontId="8" fillId="6" borderId="10" xfId="53" applyNumberFormat="1" applyFont="1" applyFill="1" applyBorder="1" applyAlignment="1">
      <alignment vertical="top"/>
      <protection/>
    </xf>
    <xf numFmtId="203" fontId="4" fillId="25" borderId="10" xfId="61" applyNumberFormat="1" applyFont="1" applyFill="1" applyBorder="1" applyAlignment="1">
      <alignment vertical="top"/>
    </xf>
    <xf numFmtId="203" fontId="5" fillId="34" borderId="10" xfId="53" applyNumberFormat="1" applyFont="1" applyFill="1" applyBorder="1" applyAlignment="1">
      <alignment vertical="top"/>
      <protection/>
    </xf>
    <xf numFmtId="203" fontId="68" fillId="0" borderId="0" xfId="53" applyNumberFormat="1" applyFont="1" applyAlignment="1">
      <alignment horizontal="center" vertical="top"/>
      <protection/>
    </xf>
    <xf numFmtId="203" fontId="69" fillId="0" borderId="10" xfId="53" applyNumberFormat="1" applyFont="1" applyBorder="1" applyAlignment="1">
      <alignment horizontal="center" vertical="top" wrapText="1"/>
      <protection/>
    </xf>
    <xf numFmtId="203" fontId="70" fillId="18" borderId="10" xfId="53" applyNumberFormat="1" applyFont="1" applyFill="1" applyBorder="1" applyAlignment="1">
      <alignment vertical="top"/>
      <protection/>
    </xf>
    <xf numFmtId="203" fontId="70" fillId="0" borderId="10" xfId="53" applyNumberFormat="1" applyFont="1" applyFill="1" applyBorder="1" applyAlignment="1">
      <alignment vertical="top"/>
      <protection/>
    </xf>
    <xf numFmtId="203" fontId="71" fillId="25" borderId="10" xfId="53" applyNumberFormat="1" applyFont="1" applyFill="1" applyBorder="1" applyAlignment="1">
      <alignment vertical="top"/>
      <protection/>
    </xf>
    <xf numFmtId="203" fontId="71" fillId="0" borderId="10" xfId="53" applyNumberFormat="1" applyFont="1" applyFill="1" applyBorder="1" applyAlignment="1">
      <alignment vertical="top"/>
      <protection/>
    </xf>
    <xf numFmtId="203" fontId="71" fillId="0" borderId="0" xfId="0" applyNumberFormat="1" applyFont="1" applyAlignment="1">
      <alignment/>
    </xf>
    <xf numFmtId="203" fontId="71" fillId="0" borderId="10" xfId="61" applyNumberFormat="1" applyFont="1" applyFill="1" applyBorder="1" applyAlignment="1">
      <alignment vertical="top"/>
    </xf>
    <xf numFmtId="203" fontId="72" fillId="6" borderId="10" xfId="53" applyNumberFormat="1" applyFont="1" applyFill="1" applyBorder="1" applyAlignment="1">
      <alignment vertical="top"/>
      <protection/>
    </xf>
    <xf numFmtId="203" fontId="72" fillId="6" borderId="10" xfId="61" applyNumberFormat="1" applyFont="1" applyFill="1" applyBorder="1" applyAlignment="1">
      <alignment vertical="top"/>
    </xf>
    <xf numFmtId="203" fontId="70" fillId="25" borderId="10" xfId="61" applyNumberFormat="1" applyFont="1" applyFill="1" applyBorder="1" applyAlignment="1">
      <alignment vertical="top"/>
    </xf>
    <xf numFmtId="203" fontId="70" fillId="0" borderId="10" xfId="61" applyNumberFormat="1" applyFont="1" applyFill="1" applyBorder="1" applyAlignment="1">
      <alignment vertical="top"/>
    </xf>
    <xf numFmtId="203" fontId="71" fillId="34" borderId="10" xfId="53" applyNumberFormat="1" applyFont="1" applyFill="1" applyBorder="1" applyAlignment="1">
      <alignment vertical="top"/>
      <protection/>
    </xf>
    <xf numFmtId="203" fontId="71" fillId="34" borderId="10" xfId="61" applyNumberFormat="1" applyFont="1" applyFill="1" applyBorder="1" applyAlignment="1">
      <alignment vertical="top"/>
    </xf>
    <xf numFmtId="203" fontId="68" fillId="0" borderId="0" xfId="0" applyNumberFormat="1" applyFont="1" applyBorder="1" applyAlignment="1">
      <alignment vertical="top"/>
    </xf>
    <xf numFmtId="203" fontId="68" fillId="0" borderId="0" xfId="0" applyNumberFormat="1" applyFont="1" applyAlignment="1">
      <alignment vertical="top"/>
    </xf>
    <xf numFmtId="203" fontId="4" fillId="25" borderId="10" xfId="53" applyNumberFormat="1" applyFont="1" applyFill="1" applyBorder="1" applyAlignment="1">
      <alignment vertical="top"/>
      <protection/>
    </xf>
    <xf numFmtId="203" fontId="68" fillId="0" borderId="0" xfId="53" applyNumberFormat="1" applyFont="1" applyFill="1" applyAlignment="1">
      <alignment horizontal="center" vertical="top"/>
      <protection/>
    </xf>
    <xf numFmtId="203" fontId="68" fillId="0" borderId="0" xfId="0" applyNumberFormat="1" applyFont="1" applyFill="1" applyBorder="1" applyAlignment="1">
      <alignment vertical="top"/>
    </xf>
    <xf numFmtId="203" fontId="68" fillId="0" borderId="0" xfId="0" applyNumberFormat="1" applyFont="1" applyFill="1" applyAlignment="1">
      <alignment vertical="top"/>
    </xf>
    <xf numFmtId="203" fontId="5" fillId="0" borderId="10" xfId="53" applyNumberFormat="1" applyFont="1" applyBorder="1" applyAlignment="1">
      <alignment vertical="top"/>
      <protection/>
    </xf>
    <xf numFmtId="203" fontId="4" fillId="0" borderId="10" xfId="53" applyNumberFormat="1" applyFont="1" applyBorder="1" applyAlignment="1">
      <alignment vertical="top"/>
      <protection/>
    </xf>
    <xf numFmtId="173" fontId="5" fillId="34" borderId="10" xfId="53" applyNumberFormat="1" applyFont="1" applyFill="1" applyBorder="1" applyAlignment="1">
      <alignment vertical="top"/>
      <protection/>
    </xf>
    <xf numFmtId="176" fontId="5" fillId="6" borderId="10" xfId="53" applyNumberFormat="1" applyFont="1" applyFill="1" applyBorder="1" applyAlignment="1">
      <alignment horizontal="center" vertical="top"/>
      <protection/>
    </xf>
    <xf numFmtId="203" fontId="2" fillId="35" borderId="10" xfId="53" applyNumberFormat="1" applyFont="1" applyFill="1" applyBorder="1" applyAlignment="1">
      <alignment horizontal="center" vertical="top" wrapText="1"/>
      <protection/>
    </xf>
    <xf numFmtId="14" fontId="73" fillId="0" borderId="0" xfId="53" applyNumberFormat="1" applyFont="1" applyAlignment="1">
      <alignment vertical="top"/>
      <protection/>
    </xf>
    <xf numFmtId="176" fontId="4" fillId="0" borderId="0" xfId="0" applyNumberFormat="1" applyFont="1" applyFill="1" applyAlignment="1">
      <alignment vertical="center"/>
    </xf>
    <xf numFmtId="176" fontId="3" fillId="18" borderId="10" xfId="53" applyNumberFormat="1" applyFont="1" applyFill="1" applyBorder="1" applyAlignment="1">
      <alignment horizontal="center" vertical="center"/>
      <protection/>
    </xf>
    <xf numFmtId="176" fontId="3" fillId="0" borderId="10" xfId="53" applyNumberFormat="1" applyFont="1" applyFill="1" applyBorder="1" applyAlignment="1">
      <alignment horizontal="center" vertical="center"/>
      <protection/>
    </xf>
    <xf numFmtId="176" fontId="2" fillId="25" borderId="10" xfId="53" applyNumberFormat="1" applyFont="1" applyFill="1" applyBorder="1" applyAlignment="1">
      <alignment horizontal="center" vertical="center"/>
      <protection/>
    </xf>
    <xf numFmtId="176" fontId="5" fillId="6" borderId="10" xfId="53" applyNumberFormat="1" applyFont="1" applyFill="1" applyBorder="1" applyAlignment="1">
      <alignment horizontal="center" vertical="center"/>
      <protection/>
    </xf>
    <xf numFmtId="176" fontId="7" fillId="6" borderId="10" xfId="53" applyNumberFormat="1" applyFont="1" applyFill="1" applyBorder="1" applyAlignment="1">
      <alignment horizontal="center" vertical="center"/>
      <protection/>
    </xf>
    <xf numFmtId="176" fontId="12" fillId="0" borderId="10" xfId="53" applyNumberFormat="1" applyFont="1" applyBorder="1" applyAlignment="1">
      <alignment horizontal="center" vertical="center"/>
      <protection/>
    </xf>
    <xf numFmtId="176" fontId="13" fillId="25" borderId="10" xfId="53" applyNumberFormat="1" applyFont="1" applyFill="1" applyBorder="1" applyAlignment="1">
      <alignment horizontal="center" vertical="center"/>
      <protection/>
    </xf>
    <xf numFmtId="176" fontId="13" fillId="0" borderId="10" xfId="53" applyNumberFormat="1" applyFont="1" applyFill="1" applyBorder="1" applyAlignment="1">
      <alignment horizontal="center" vertical="center"/>
      <protection/>
    </xf>
    <xf numFmtId="176" fontId="12" fillId="34" borderId="10" xfId="53" applyNumberFormat="1" applyFont="1" applyFill="1" applyBorder="1" applyAlignment="1">
      <alignment horizontal="center" vertical="center"/>
      <protection/>
    </xf>
    <xf numFmtId="176" fontId="12" fillId="0" borderId="10" xfId="53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34" borderId="10" xfId="53" applyNumberFormat="1" applyFont="1" applyFill="1" applyBorder="1" applyAlignment="1">
      <alignment horizontal="center" vertical="top" wrapText="1"/>
      <protection/>
    </xf>
    <xf numFmtId="203" fontId="71" fillId="0" borderId="11" xfId="61" applyNumberFormat="1" applyFont="1" applyFill="1" applyBorder="1" applyAlignment="1">
      <alignment vertical="top"/>
    </xf>
    <xf numFmtId="173" fontId="5" fillId="0" borderId="11" xfId="53" applyNumberFormat="1" applyFont="1" applyFill="1" applyBorder="1" applyAlignment="1">
      <alignment vertical="top"/>
      <protection/>
    </xf>
    <xf numFmtId="0" fontId="5" fillId="0" borderId="10" xfId="53" applyNumberFormat="1" applyFont="1" applyFill="1" applyBorder="1" applyAlignment="1">
      <alignment vertical="top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53" applyNumberFormat="1" applyFont="1" applyFill="1" applyBorder="1" applyAlignment="1">
      <alignment horizontal="right" vertical="top" wrapText="1"/>
      <protection/>
    </xf>
    <xf numFmtId="203" fontId="69" fillId="0" borderId="10" xfId="53" applyNumberFormat="1" applyFont="1" applyFill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 wrapText="1"/>
      <protection/>
    </xf>
    <xf numFmtId="176" fontId="2" fillId="0" borderId="10" xfId="53" applyNumberFormat="1" applyFont="1" applyBorder="1" applyAlignment="1">
      <alignment horizontal="center" vertical="top"/>
      <protection/>
    </xf>
    <xf numFmtId="203" fontId="2" fillId="0" borderId="10" xfId="53" applyNumberFormat="1" applyFont="1" applyFill="1" applyBorder="1" applyAlignment="1">
      <alignment horizontal="center" vertical="top"/>
      <protection/>
    </xf>
    <xf numFmtId="203" fontId="2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/>
      <protection/>
    </xf>
    <xf numFmtId="203" fontId="69" fillId="0" borderId="10" xfId="53" applyNumberFormat="1" applyFont="1" applyBorder="1" applyAlignment="1">
      <alignment horizontal="center" vertical="top"/>
      <protection/>
    </xf>
    <xf numFmtId="203" fontId="69" fillId="0" borderId="10" xfId="0" applyNumberFormat="1" applyFont="1" applyBorder="1" applyAlignment="1">
      <alignment horizontal="center" vertical="top"/>
    </xf>
    <xf numFmtId="176" fontId="2" fillId="0" borderId="10" xfId="5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Поступление налоговых и неналоговых доходов в консолидированный бюджет РА (млн.руб.)</a:t>
            </a:r>
          </a:p>
        </c:rich>
      </c:tx>
      <c:layout>
        <c:manualLayout>
          <c:xMode val="factor"/>
          <c:yMode val="factor"/>
          <c:x val="0.01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215"/>
          <c:w val="0.656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'динамика по бюджетам'!$A$5</c:f>
              <c:strCache>
                <c:ptCount val="1"/>
                <c:pt idx="0">
                  <c:v>республиканский бюджет</c:v>
                </c:pt>
              </c:strCache>
            </c:strRef>
          </c:tx>
          <c:spPr>
            <a:solidFill>
              <a:srgbClr val="2011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по бюджетам'!$B$4:$C$4</c:f>
              <c:strCache/>
            </c:strRef>
          </c:cat>
          <c:val>
            <c:numRef>
              <c:f>'динамика по бюджетам'!$B$5:$C$5</c:f>
              <c:numCache/>
            </c:numRef>
          </c:val>
        </c:ser>
        <c:ser>
          <c:idx val="1"/>
          <c:order val="1"/>
          <c:tx>
            <c:strRef>
              <c:f>'динамика по бюджетам'!$A$6</c:f>
              <c:strCache>
                <c:ptCount val="1"/>
                <c:pt idx="0">
                  <c:v>местные бюджеты</c:v>
                </c:pt>
              </c:strCache>
            </c:strRef>
          </c:tx>
          <c:spPr>
            <a:solidFill>
              <a:srgbClr val="FF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по бюджетам'!$B$4:$C$4</c:f>
              <c:strCache/>
            </c:strRef>
          </c:cat>
          <c:val>
            <c:numRef>
              <c:f>'динамика по бюджетам'!$B$6:$C$6</c:f>
              <c:numCache/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915"/>
        <c:crosses val="autoZero"/>
        <c:auto val="1"/>
        <c:lblOffset val="100"/>
        <c:tickLblSkip val="1"/>
        <c:noMultiLvlLbl val="0"/>
      </c:catAx>
      <c:valAx>
        <c:axId val="4446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09834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25"/>
          <c:w val="0.26325"/>
          <c:h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EBF1DE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поступлений  налоговых и неналоговых доходов в КБ РА (млн.руб.) 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275"/>
          <c:w val="0.6222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'динамика (нал.и ненал)'!$A$11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B80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(нал.и ненал)'!$B$10:$C$10</c:f>
              <c:strCache/>
            </c:strRef>
          </c:cat>
          <c:val>
            <c:numRef>
              <c:f>'динамика (нал.и ненал)'!$B$11:$C$11</c:f>
              <c:numCache/>
            </c:numRef>
          </c:val>
        </c:ser>
        <c:ser>
          <c:idx val="1"/>
          <c:order val="1"/>
          <c:tx>
            <c:strRef>
              <c:f>'динамика (нал.и ненал)'!$A$12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'динамика (нал.и ненал)'!$B$10:$C$10</c:f>
              <c:strCache/>
            </c:strRef>
          </c:cat>
          <c:val>
            <c:numRef>
              <c:f>'динамика (нал.и ненал)'!$B$12:$C$12</c:f>
              <c:numCache/>
            </c:numRef>
          </c:val>
        </c:ser>
        <c:overlap val="100"/>
        <c:gapWidth val="55"/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645333"/>
        <c:crosses val="autoZero"/>
        <c:auto val="1"/>
        <c:lblOffset val="100"/>
        <c:tickLblSkip val="1"/>
        <c:noMultiLvlLbl val="0"/>
      </c:catAx>
      <c:valAx>
        <c:axId val="44645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612916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75"/>
          <c:y val="0.5095"/>
          <c:w val="0.3465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0645"/>
          <c:w val="0.64"/>
          <c:h val="0.9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'структура КБ РА (%)'!$B$20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rgbClr val="D436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(%)'!$C$20:$D$20</c:f>
              <c:numCache/>
            </c:numRef>
          </c:val>
          <c:shape val="box"/>
        </c:ser>
        <c:ser>
          <c:idx val="1"/>
          <c:order val="1"/>
          <c:tx>
            <c:strRef>
              <c:f>'структура КБ РА (%)'!$B$21</c:f>
              <c:strCache>
                <c:ptCount val="1"/>
                <c:pt idx="0">
                  <c:v>НДФЛ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(%)'!$C$21:$D$21</c:f>
              <c:numCache/>
            </c:numRef>
          </c:val>
          <c:shape val="box"/>
        </c:ser>
        <c:ser>
          <c:idx val="2"/>
          <c:order val="2"/>
          <c:tx>
            <c:strRef>
              <c:f>'структура КБ РА (%)'!$B$22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(%)'!$C$22:$D$22</c:f>
              <c:numCache/>
            </c:numRef>
          </c:val>
          <c:shape val="box"/>
        </c:ser>
        <c:ser>
          <c:idx val="3"/>
          <c:order val="3"/>
          <c:tx>
            <c:strRef>
              <c:f>'структура КБ РА (%)'!$B$23</c:f>
              <c:strCache>
                <c:ptCount val="1"/>
                <c:pt idx="0">
                  <c:v>остальные налоговые доходы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КБ РА (%)'!$C$19:$D$19</c:f>
              <c:strCache/>
            </c:strRef>
          </c:cat>
          <c:val>
            <c:numRef>
              <c:f>'структура КБ РА (%)'!$C$23:$D$23</c:f>
              <c:numCache/>
            </c:numRef>
          </c:val>
          <c:shape val="box"/>
        </c:ser>
        <c:gapWidth val="72"/>
        <c:gapDepth val="0"/>
        <c:shape val="box"/>
        <c:axId val="66263678"/>
        <c:axId val="59502191"/>
      </c:bar3D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9502191"/>
        <c:crosses val="autoZero"/>
        <c:auto val="1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delete val="1"/>
        <c:majorTickMark val="out"/>
        <c:minorTickMark val="none"/>
        <c:tickLblPos val="nextTo"/>
        <c:crossAx val="66263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0325"/>
          <c:w val="0.253"/>
          <c:h val="0.9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Поступление налоговых доходов в  консолидированный бюджет РА,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млн.руб.
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8575"/>
          <c:w val="0.614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'структура налоговых'!$A$4</c:f>
              <c:strCache>
                <c:ptCount val="1"/>
                <c:pt idx="0">
                  <c:v>налог на прибыль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налоговых'!$B$4:$C$4</c:f>
              <c:numCache/>
            </c:numRef>
          </c:val>
        </c:ser>
        <c:ser>
          <c:idx val="1"/>
          <c:order val="1"/>
          <c:tx>
            <c:strRef>
              <c:f>'структура налоговых'!$A$5</c:f>
              <c:strCache>
                <c:ptCount val="1"/>
                <c:pt idx="0">
                  <c:v>НДФЛ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налоговых'!$B$5:$C$5</c:f>
              <c:numCache/>
            </c:numRef>
          </c:val>
        </c:ser>
        <c:ser>
          <c:idx val="2"/>
          <c:order val="2"/>
          <c:tx>
            <c:strRef>
              <c:f>'структура налоговых'!$A$6</c:f>
              <c:strCache>
                <c:ptCount val="1"/>
                <c:pt idx="0">
                  <c:v>акцизы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налоговых'!$B$6:$C$6</c:f>
              <c:numCache/>
            </c:numRef>
          </c:val>
        </c:ser>
        <c:ser>
          <c:idx val="3"/>
          <c:order val="3"/>
          <c:tx>
            <c:strRef>
              <c:f>'структура налоговых'!$A$7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налоговых'!$B$7:$C$7</c:f>
              <c:numCache/>
            </c:numRef>
          </c:val>
        </c:ser>
        <c:ser>
          <c:idx val="4"/>
          <c:order val="4"/>
          <c:tx>
            <c:strRef>
              <c:f>'структура налоговых'!$A$8</c:f>
              <c:strCache>
                <c:ptCount val="1"/>
                <c:pt idx="0">
                  <c:v>иные налоговые доходы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налоговых'!$B$3:$C$3</c:f>
              <c:strCache/>
            </c:strRef>
          </c:cat>
          <c:val>
            <c:numRef>
              <c:f>'структура налоговых'!$B$8:$C$8</c:f>
              <c:numCache/>
            </c:numRef>
          </c:val>
        </c:ser>
        <c:overlap val="-76"/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</c:scaling>
        <c:axPos val="l"/>
        <c:delete val="1"/>
        <c:majorTickMark val="out"/>
        <c:minorTickMark val="none"/>
        <c:tickLblPos val="nextTo"/>
        <c:crossAx val="65757672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12975"/>
          <c:w val="0.274"/>
          <c:h val="0.7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BEEF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Поступление неналоговых доходов в  консолидированный бюджет РА,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млн.руб.</a:t>
            </a:r>
          </a:p>
        </c:rich>
      </c:tx>
      <c:layout>
        <c:manualLayout>
          <c:xMode val="factor"/>
          <c:yMode val="factor"/>
          <c:x val="-0.025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6825"/>
          <c:w val="0.593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'структура неналоговых'!$A$4</c:f>
              <c:strCache>
                <c:ptCount val="1"/>
                <c:pt idx="0">
                  <c:v>доходы от использования имущества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неналоговых'!$B$4:$C$4</c:f>
              <c:numCache/>
            </c:numRef>
          </c:val>
        </c:ser>
        <c:ser>
          <c:idx val="1"/>
          <c:order val="1"/>
          <c:tx>
            <c:strRef>
              <c:f>'структура неналоговых'!$A$5</c:f>
              <c:strCache>
                <c:ptCount val="1"/>
                <c:pt idx="0">
                  <c:v>доходы от продажи имущества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неналоговых'!$B$5:$C$5</c:f>
              <c:numCache/>
            </c:numRef>
          </c:val>
        </c:ser>
        <c:ser>
          <c:idx val="2"/>
          <c:order val="2"/>
          <c:tx>
            <c:strRef>
              <c:f>'структура неналоговых'!$A$6</c:f>
              <c:strCache>
                <c:ptCount val="1"/>
                <c:pt idx="0">
                  <c:v>штрафы, санкции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неналоговых'!$B$6:$C$6</c:f>
              <c:numCache/>
            </c:numRef>
          </c:val>
        </c:ser>
        <c:ser>
          <c:idx val="3"/>
          <c:order val="3"/>
          <c:tx>
            <c:strRef>
              <c:f>'структура неналоговых'!$A$7</c:f>
              <c:strCache>
                <c:ptCount val="1"/>
                <c:pt idx="0">
                  <c:v>иные неналоговые доходы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'структура неналоговых'!$B$3:$C$3</c:f>
              <c:strCache/>
            </c:strRef>
          </c:cat>
          <c:val>
            <c:numRef>
              <c:f>'структура неналоговых'!$B$7:$C$7</c:f>
              <c:numCache/>
            </c:numRef>
          </c:val>
        </c:ser>
        <c:overlap val="-25"/>
        <c:axId val="24771186"/>
        <c:axId val="21614083"/>
      </c:bar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083"/>
        <c:crosses val="autoZero"/>
        <c:auto val="1"/>
        <c:lblOffset val="100"/>
        <c:tickLblSkip val="1"/>
        <c:noMultiLvlLbl val="0"/>
      </c:catAx>
      <c:valAx>
        <c:axId val="21614083"/>
        <c:scaling>
          <c:orientation val="minMax"/>
        </c:scaling>
        <c:axPos val="l"/>
        <c:delete val="1"/>
        <c:majorTickMark val="out"/>
        <c:minorTickMark val="none"/>
        <c:tickLblPos val="nextTo"/>
        <c:crossAx val="24771186"/>
        <c:crossesAt val="1"/>
        <c:crossBetween val="between"/>
        <c:dispUnits/>
      </c:valAx>
      <c:spPr>
        <a:gradFill rotWithShape="1">
          <a:gsLst>
            <a:gs pos="0">
              <a:srgbClr val="DBEEF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173"/>
          <c:w val="0.34175"/>
          <c:h val="0.7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BEEF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133350</xdr:rowOff>
    </xdr:from>
    <xdr:to>
      <xdr:col>12</xdr:col>
      <xdr:colOff>390525</xdr:colOff>
      <xdr:row>17</xdr:row>
      <xdr:rowOff>104775</xdr:rowOff>
    </xdr:to>
    <xdr:graphicFrame>
      <xdr:nvGraphicFramePr>
        <xdr:cNvPr id="1" name="Диаграмма 6"/>
        <xdr:cNvGraphicFramePr/>
      </xdr:nvGraphicFramePr>
      <xdr:xfrm>
        <a:off x="4524375" y="133350"/>
        <a:ext cx="5143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13</xdr:col>
      <xdr:colOff>333375</xdr:colOff>
      <xdr:row>18</xdr:row>
      <xdr:rowOff>19050</xdr:rowOff>
    </xdr:to>
    <xdr:graphicFrame>
      <xdr:nvGraphicFramePr>
        <xdr:cNvPr id="1" name="Диаграмма 8"/>
        <xdr:cNvGraphicFramePr/>
      </xdr:nvGraphicFramePr>
      <xdr:xfrm>
        <a:off x="4467225" y="161925"/>
        <a:ext cx="5819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209550</xdr:rowOff>
    </xdr:from>
    <xdr:to>
      <xdr:col>13</xdr:col>
      <xdr:colOff>76200</xdr:colOff>
      <xdr:row>15</xdr:row>
      <xdr:rowOff>209550</xdr:rowOff>
    </xdr:to>
    <xdr:graphicFrame>
      <xdr:nvGraphicFramePr>
        <xdr:cNvPr id="1" name="Диаграмма 2"/>
        <xdr:cNvGraphicFramePr/>
      </xdr:nvGraphicFramePr>
      <xdr:xfrm>
        <a:off x="4076700" y="1019175"/>
        <a:ext cx="5562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114300</xdr:rowOff>
    </xdr:from>
    <xdr:to>
      <xdr:col>11</xdr:col>
      <xdr:colOff>285750</xdr:colOff>
      <xdr:row>18</xdr:row>
      <xdr:rowOff>47625</xdr:rowOff>
    </xdr:to>
    <xdr:graphicFrame>
      <xdr:nvGraphicFramePr>
        <xdr:cNvPr id="1" name="Диаграмма 4"/>
        <xdr:cNvGraphicFramePr/>
      </xdr:nvGraphicFramePr>
      <xdr:xfrm>
        <a:off x="3686175" y="114300"/>
        <a:ext cx="5143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342900</xdr:colOff>
      <xdr:row>12</xdr:row>
      <xdr:rowOff>466725</xdr:rowOff>
    </xdr:to>
    <xdr:graphicFrame>
      <xdr:nvGraphicFramePr>
        <xdr:cNvPr id="1" name="Диаграмма 2"/>
        <xdr:cNvGraphicFramePr/>
      </xdr:nvGraphicFramePr>
      <xdr:xfrm>
        <a:off x="3914775" y="161925"/>
        <a:ext cx="5143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8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7" sqref="G17"/>
    </sheetView>
  </sheetViews>
  <sheetFormatPr defaultColWidth="9.25390625" defaultRowHeight="12.75"/>
  <cols>
    <col min="1" max="1" width="36.375" style="34" customWidth="1"/>
    <col min="2" max="2" width="17.00390625" style="115" customWidth="1"/>
    <col min="3" max="3" width="16.625" style="58" customWidth="1"/>
    <col min="4" max="4" width="16.00390625" style="58" customWidth="1"/>
    <col min="5" max="5" width="14.375" style="58" customWidth="1"/>
    <col min="6" max="6" width="17.375" style="92" customWidth="1"/>
    <col min="7" max="7" width="18.125" style="92" customWidth="1"/>
    <col min="8" max="8" width="16.75390625" style="96" customWidth="1"/>
    <col min="9" max="9" width="15.875" style="34" customWidth="1"/>
    <col min="10" max="10" width="10.00390625" style="34" customWidth="1"/>
    <col min="11" max="11" width="10.75390625" style="34" customWidth="1"/>
    <col min="12" max="12" width="17.125" style="58" customWidth="1"/>
    <col min="13" max="13" width="16.00390625" style="58" customWidth="1"/>
    <col min="14" max="14" width="14.625" style="58" customWidth="1"/>
    <col min="15" max="15" width="10.25390625" style="34" customWidth="1"/>
    <col min="16" max="16" width="11.25390625" style="34" customWidth="1"/>
    <col min="17" max="17" width="12.125" style="34" customWidth="1"/>
    <col min="18" max="18" width="17.25390625" style="34" customWidth="1"/>
    <col min="19" max="19" width="14.75390625" style="34" customWidth="1"/>
    <col min="20" max="20" width="14.875" style="34" customWidth="1"/>
    <col min="21" max="16384" width="9.25390625" style="34" customWidth="1"/>
  </cols>
  <sheetData>
    <row r="1" spans="1:16" ht="15.75">
      <c r="A1" s="102" t="s">
        <v>117</v>
      </c>
      <c r="B1" s="103" t="s">
        <v>113</v>
      </c>
      <c r="F1" s="77"/>
      <c r="G1" s="77"/>
      <c r="H1" s="94"/>
      <c r="I1" s="33"/>
      <c r="J1" s="33"/>
      <c r="K1" s="33"/>
      <c r="O1" s="33"/>
      <c r="P1" s="33"/>
    </row>
    <row r="2" spans="1:20" ht="21.75" customHeight="1">
      <c r="A2" s="120" t="s">
        <v>0</v>
      </c>
      <c r="B2" s="120" t="s">
        <v>1</v>
      </c>
      <c r="C2" s="123" t="s">
        <v>114</v>
      </c>
      <c r="D2" s="123"/>
      <c r="E2" s="123"/>
      <c r="F2" s="124" t="s">
        <v>110</v>
      </c>
      <c r="G2" s="124"/>
      <c r="H2" s="124"/>
      <c r="I2" s="125" t="s">
        <v>2</v>
      </c>
      <c r="J2" s="125"/>
      <c r="K2" s="125"/>
      <c r="L2" s="133" t="s">
        <v>115</v>
      </c>
      <c r="M2" s="133"/>
      <c r="N2" s="133"/>
      <c r="O2" s="126" t="s">
        <v>3</v>
      </c>
      <c r="P2" s="126"/>
      <c r="Q2" s="126"/>
      <c r="R2" s="125" t="s">
        <v>111</v>
      </c>
      <c r="S2" s="125"/>
      <c r="T2" s="125"/>
    </row>
    <row r="3" spans="1:20" ht="14.25" customHeight="1">
      <c r="A3" s="120"/>
      <c r="B3" s="120"/>
      <c r="C3" s="127" t="s">
        <v>4</v>
      </c>
      <c r="D3" s="130" t="s">
        <v>5</v>
      </c>
      <c r="E3" s="130"/>
      <c r="F3" s="131" t="s">
        <v>4</v>
      </c>
      <c r="G3" s="131" t="s">
        <v>5</v>
      </c>
      <c r="H3" s="131"/>
      <c r="I3" s="126" t="s">
        <v>4</v>
      </c>
      <c r="J3" s="126" t="s">
        <v>5</v>
      </c>
      <c r="K3" s="126"/>
      <c r="L3" s="127" t="s">
        <v>4</v>
      </c>
      <c r="M3" s="127" t="s">
        <v>5</v>
      </c>
      <c r="N3" s="127"/>
      <c r="O3" s="126" t="s">
        <v>4</v>
      </c>
      <c r="P3" s="126" t="s">
        <v>5</v>
      </c>
      <c r="Q3" s="126"/>
      <c r="R3" s="126" t="s">
        <v>4</v>
      </c>
      <c r="S3" s="126" t="s">
        <v>5</v>
      </c>
      <c r="T3" s="126"/>
    </row>
    <row r="4" spans="1:20" ht="28.5" customHeight="1">
      <c r="A4" s="121"/>
      <c r="B4" s="122"/>
      <c r="C4" s="128"/>
      <c r="D4" s="59" t="s">
        <v>81</v>
      </c>
      <c r="E4" s="59" t="s">
        <v>89</v>
      </c>
      <c r="F4" s="132"/>
      <c r="G4" s="78" t="s">
        <v>95</v>
      </c>
      <c r="H4" s="78" t="s">
        <v>116</v>
      </c>
      <c r="I4" s="129"/>
      <c r="J4" s="35" t="s">
        <v>6</v>
      </c>
      <c r="K4" s="35" t="s">
        <v>7</v>
      </c>
      <c r="L4" s="128"/>
      <c r="M4" s="59" t="s">
        <v>81</v>
      </c>
      <c r="N4" s="101" t="s">
        <v>89</v>
      </c>
      <c r="O4" s="129"/>
      <c r="P4" s="35" t="s">
        <v>6</v>
      </c>
      <c r="Q4" s="35" t="s">
        <v>7</v>
      </c>
      <c r="R4" s="129"/>
      <c r="S4" s="35" t="s">
        <v>6</v>
      </c>
      <c r="T4" s="35" t="s">
        <v>7</v>
      </c>
    </row>
    <row r="5" spans="1:20" s="37" customFormat="1" ht="24" customHeight="1">
      <c r="A5" s="36" t="s">
        <v>74</v>
      </c>
      <c r="B5" s="104"/>
      <c r="C5" s="60">
        <f aca="true" t="shared" si="0" ref="C5:H5">C7+C30</f>
        <v>1128460.767</v>
      </c>
      <c r="D5" s="60">
        <f t="shared" si="0"/>
        <v>768777.9849999999</v>
      </c>
      <c r="E5" s="60">
        <f t="shared" si="0"/>
        <v>359838.58800000005</v>
      </c>
      <c r="F5" s="79">
        <f t="shared" si="0"/>
        <v>10957186.641999999</v>
      </c>
      <c r="G5" s="79">
        <f t="shared" si="0"/>
        <v>7777189</v>
      </c>
      <c r="H5" s="79">
        <f t="shared" si="0"/>
        <v>3180042.642</v>
      </c>
      <c r="I5" s="42">
        <f aca="true" t="shared" si="1" ref="I5:K12">C5/F5*100</f>
        <v>10.29881851856476</v>
      </c>
      <c r="J5" s="42">
        <f t="shared" si="1"/>
        <v>9.885036675847788</v>
      </c>
      <c r="K5" s="42">
        <f t="shared" si="1"/>
        <v>11.31552713311069</v>
      </c>
      <c r="L5" s="60">
        <f>L7+L30</f>
        <v>945948.0120000001</v>
      </c>
      <c r="M5" s="60">
        <f>M7+M30</f>
        <v>637223.613</v>
      </c>
      <c r="N5" s="60">
        <f>N7+N30</f>
        <v>309035.731</v>
      </c>
      <c r="O5" s="42">
        <f aca="true" t="shared" si="2" ref="O5:Q15">C5/L5*100</f>
        <v>119.29416338791353</v>
      </c>
      <c r="P5" s="42">
        <f t="shared" si="2"/>
        <v>120.64493049475237</v>
      </c>
      <c r="Q5" s="42">
        <f t="shared" si="2"/>
        <v>116.43915311527522</v>
      </c>
      <c r="R5" s="60">
        <f aca="true" t="shared" si="3" ref="R5:T40">C5-L5</f>
        <v>182512.7549999999</v>
      </c>
      <c r="S5" s="60">
        <f>D5-M5</f>
        <v>131554.37199999986</v>
      </c>
      <c r="T5" s="60">
        <f>E5-N5</f>
        <v>50802.85700000002</v>
      </c>
    </row>
    <row r="6" spans="1:20" s="37" customFormat="1" ht="24.75" customHeight="1">
      <c r="A6" s="38" t="s">
        <v>76</v>
      </c>
      <c r="B6" s="105"/>
      <c r="C6" s="61">
        <f aca="true" t="shared" si="4" ref="C6:H6">C7+C31</f>
        <v>1127276.592</v>
      </c>
      <c r="D6" s="61">
        <f t="shared" si="4"/>
        <v>769199.8479999999</v>
      </c>
      <c r="E6" s="61">
        <f t="shared" si="4"/>
        <v>358076.74400000006</v>
      </c>
      <c r="F6" s="80">
        <f t="shared" si="4"/>
        <v>10957186.641999999</v>
      </c>
      <c r="G6" s="80">
        <f t="shared" si="4"/>
        <v>7777189</v>
      </c>
      <c r="H6" s="80">
        <f t="shared" si="4"/>
        <v>3180042.642</v>
      </c>
      <c r="I6" s="49">
        <f t="shared" si="1"/>
        <v>10.288011227982878</v>
      </c>
      <c r="J6" s="49">
        <f t="shared" si="1"/>
        <v>9.890461039329248</v>
      </c>
      <c r="K6" s="49">
        <f t="shared" si="1"/>
        <v>11.26012397666459</v>
      </c>
      <c r="L6" s="61">
        <f>L7+L31</f>
        <v>946361.746</v>
      </c>
      <c r="M6" s="61">
        <f>M7+M31</f>
        <v>637284.995</v>
      </c>
      <c r="N6" s="61">
        <f>N7+N31</f>
        <v>309388.08300000004</v>
      </c>
      <c r="O6" s="49">
        <f t="shared" si="2"/>
        <v>119.11688070282587</v>
      </c>
      <c r="P6" s="49">
        <f t="shared" si="2"/>
        <v>120.69950713338227</v>
      </c>
      <c r="Q6" s="49">
        <f>E6/N6*100</f>
        <v>115.73708351268333</v>
      </c>
      <c r="R6" s="98">
        <f>C6-L6</f>
        <v>180914.8459999999</v>
      </c>
      <c r="S6" s="98">
        <f>D6-M6</f>
        <v>131914.8529999999</v>
      </c>
      <c r="T6" s="98">
        <f>E6-N6</f>
        <v>48688.66100000002</v>
      </c>
    </row>
    <row r="7" spans="1:20" ht="15.75">
      <c r="A7" s="39" t="s">
        <v>8</v>
      </c>
      <c r="B7" s="106"/>
      <c r="C7" s="62">
        <f>D7+E7</f>
        <v>1053502.5929999999</v>
      </c>
      <c r="D7" s="62">
        <f>D8+D9+D10+D15+D21+D27+D28+D29</f>
        <v>721163.5319999999</v>
      </c>
      <c r="E7" s="62">
        <f>E8+E9+E10+E15+E21+E27+E28+E29</f>
        <v>332339.06100000005</v>
      </c>
      <c r="F7" s="81">
        <f>G7+H7</f>
        <v>10323885.59</v>
      </c>
      <c r="G7" s="81">
        <f>G8+G9+G10+G15+G21+G27+G28+G29</f>
        <v>7350039</v>
      </c>
      <c r="H7" s="81">
        <f>H9+H10+H15+H21+H27+H28+H29</f>
        <v>2973846.59</v>
      </c>
      <c r="I7" s="44">
        <f t="shared" si="1"/>
        <v>10.204516350127433</v>
      </c>
      <c r="J7" s="44">
        <f t="shared" si="1"/>
        <v>9.8116966726299</v>
      </c>
      <c r="K7" s="44">
        <f t="shared" si="1"/>
        <v>11.175393583432966</v>
      </c>
      <c r="L7" s="62">
        <f>M7+N7</f>
        <v>868266.5430000001</v>
      </c>
      <c r="M7" s="62">
        <f>M8+M9+M10+M15+M21+M27+M28+M29</f>
        <v>603485.671</v>
      </c>
      <c r="N7" s="62">
        <f>N8+N9+N10+N15+N21+N27+N28+N29</f>
        <v>264780.87200000003</v>
      </c>
      <c r="O7" s="44">
        <f t="shared" si="2"/>
        <v>121.33400756868733</v>
      </c>
      <c r="P7" s="44">
        <f t="shared" si="2"/>
        <v>119.49969430177241</v>
      </c>
      <c r="Q7" s="44">
        <f t="shared" si="2"/>
        <v>125.5147543286284</v>
      </c>
      <c r="R7" s="62">
        <f t="shared" si="3"/>
        <v>185236.0499999998</v>
      </c>
      <c r="S7" s="62">
        <f t="shared" si="3"/>
        <v>117677.86099999992</v>
      </c>
      <c r="T7" s="62">
        <f t="shared" si="3"/>
        <v>67558.18900000001</v>
      </c>
    </row>
    <row r="8" spans="1:20" ht="15" customHeight="1">
      <c r="A8" s="40" t="s">
        <v>82</v>
      </c>
      <c r="B8" s="109" t="s">
        <v>9</v>
      </c>
      <c r="C8" s="66">
        <f>E8+D8</f>
        <v>101031.567</v>
      </c>
      <c r="D8" s="63">
        <v>101031.567</v>
      </c>
      <c r="E8" s="71"/>
      <c r="F8" s="82">
        <f>H8+G8</f>
        <v>1290156</v>
      </c>
      <c r="G8" s="83">
        <v>1290156</v>
      </c>
      <c r="H8" s="83"/>
      <c r="I8" s="50">
        <f t="shared" si="1"/>
        <v>7.830957419102806</v>
      </c>
      <c r="J8" s="50">
        <f t="shared" si="1"/>
        <v>7.830957419102806</v>
      </c>
      <c r="K8" s="50"/>
      <c r="L8" s="66">
        <f>N8+M8</f>
        <v>86715.489</v>
      </c>
      <c r="M8" s="63">
        <v>86715.489</v>
      </c>
      <c r="N8" s="71"/>
      <c r="O8" s="50">
        <f t="shared" si="2"/>
        <v>116.50925130572693</v>
      </c>
      <c r="P8" s="50">
        <f t="shared" si="2"/>
        <v>116.50925130572693</v>
      </c>
      <c r="Q8" s="50"/>
      <c r="R8" s="97">
        <f t="shared" si="3"/>
        <v>14316.077999999994</v>
      </c>
      <c r="S8" s="97">
        <f t="shared" si="3"/>
        <v>14316.077999999994</v>
      </c>
      <c r="T8" s="97">
        <f t="shared" si="3"/>
        <v>0</v>
      </c>
    </row>
    <row r="9" spans="1:20" ht="15.75">
      <c r="A9" s="40" t="s">
        <v>10</v>
      </c>
      <c r="B9" s="109" t="s">
        <v>11</v>
      </c>
      <c r="C9" s="66">
        <f>E9+D9</f>
        <v>458471.72400000005</v>
      </c>
      <c r="D9" s="64">
        <v>264059.309</v>
      </c>
      <c r="E9" s="72">
        <v>194412.415</v>
      </c>
      <c r="F9" s="82">
        <f>H9+G9</f>
        <v>4015914.721</v>
      </c>
      <c r="G9" s="84">
        <v>2467511</v>
      </c>
      <c r="H9" s="84">
        <v>1548403.721</v>
      </c>
      <c r="I9" s="50">
        <f t="shared" si="1"/>
        <v>11.416371010135304</v>
      </c>
      <c r="J9" s="50">
        <f t="shared" si="1"/>
        <v>10.701444046247413</v>
      </c>
      <c r="K9" s="50">
        <f>E9/H9*100</f>
        <v>12.555666998426181</v>
      </c>
      <c r="L9" s="66">
        <f>N9+M9</f>
        <v>374053.603</v>
      </c>
      <c r="M9" s="64">
        <v>211929.623</v>
      </c>
      <c r="N9" s="64">
        <v>162123.98</v>
      </c>
      <c r="O9" s="50">
        <f t="shared" si="2"/>
        <v>122.56845551625392</v>
      </c>
      <c r="P9" s="50">
        <f t="shared" si="2"/>
        <v>124.5976401326397</v>
      </c>
      <c r="Q9" s="50">
        <f t="shared" si="2"/>
        <v>119.91589091262131</v>
      </c>
      <c r="R9" s="97">
        <f t="shared" si="3"/>
        <v>84418.12100000004</v>
      </c>
      <c r="S9" s="97">
        <f t="shared" si="3"/>
        <v>52129.686000000016</v>
      </c>
      <c r="T9" s="97">
        <f t="shared" si="3"/>
        <v>32288.434999999998</v>
      </c>
    </row>
    <row r="10" spans="1:20" ht="14.25" customHeight="1">
      <c r="A10" s="40" t="s">
        <v>77</v>
      </c>
      <c r="B10" s="109" t="s">
        <v>52</v>
      </c>
      <c r="C10" s="66">
        <f>D10+E10</f>
        <v>315136.561</v>
      </c>
      <c r="D10" s="64">
        <f>D12+D13+D14</f>
        <v>302058.801</v>
      </c>
      <c r="E10" s="72">
        <f>E14+E12</f>
        <v>13077.76</v>
      </c>
      <c r="F10" s="82">
        <f>H10+G10</f>
        <v>3213232.7</v>
      </c>
      <c r="G10" s="84">
        <f>G14+G11</f>
        <v>3073690</v>
      </c>
      <c r="H10" s="84">
        <f>H12</f>
        <v>139542.7</v>
      </c>
      <c r="I10" s="50">
        <f t="shared" si="1"/>
        <v>9.807461532431185</v>
      </c>
      <c r="J10" s="50">
        <f t="shared" si="1"/>
        <v>9.827237001779618</v>
      </c>
      <c r="K10" s="50">
        <f>E10/H10*100</f>
        <v>9.371869685766434</v>
      </c>
      <c r="L10" s="66">
        <f>M10+N10</f>
        <v>287448.65300000005</v>
      </c>
      <c r="M10" s="64">
        <f>M12+M13+M14</f>
        <v>277212.215</v>
      </c>
      <c r="N10" s="64">
        <f>N14+N12</f>
        <v>10236.438</v>
      </c>
      <c r="O10" s="50">
        <f t="shared" si="2"/>
        <v>109.63229700714581</v>
      </c>
      <c r="P10" s="50">
        <f t="shared" si="2"/>
        <v>108.96301990155808</v>
      </c>
      <c r="Q10" s="50">
        <f t="shared" si="2"/>
        <v>127.75694045135621</v>
      </c>
      <c r="R10" s="97">
        <f t="shared" si="3"/>
        <v>27687.907999999938</v>
      </c>
      <c r="S10" s="97">
        <f t="shared" si="3"/>
        <v>24846.585999999952</v>
      </c>
      <c r="T10" s="97">
        <f t="shared" si="3"/>
        <v>2841.322</v>
      </c>
    </row>
    <row r="11" spans="1:20" ht="14.25" customHeight="1">
      <c r="A11" s="53" t="s">
        <v>102</v>
      </c>
      <c r="B11" s="107"/>
      <c r="C11" s="100">
        <f>C12+C13</f>
        <v>288699.261</v>
      </c>
      <c r="D11" s="100">
        <f>D12+D13</f>
        <v>275621.501</v>
      </c>
      <c r="E11" s="100">
        <f>E12+E13</f>
        <v>13077.76</v>
      </c>
      <c r="F11" s="100">
        <f>F12+F13</f>
        <v>3082209.7</v>
      </c>
      <c r="G11" s="100">
        <f>G13+G12</f>
        <v>2942667</v>
      </c>
      <c r="H11" s="100">
        <f>H13+H14+H12</f>
        <v>139542.7</v>
      </c>
      <c r="I11" s="54">
        <f>C11/F11*100</f>
        <v>9.366632679145743</v>
      </c>
      <c r="J11" s="54">
        <f t="shared" si="1"/>
        <v>9.366384337745318</v>
      </c>
      <c r="K11" s="54">
        <f>E11/H11*100</f>
        <v>9.371869685766434</v>
      </c>
      <c r="L11" s="100">
        <f>L12+L13</f>
        <v>269913.352</v>
      </c>
      <c r="M11" s="100">
        <f>M12+M13</f>
        <v>259676.91400000002</v>
      </c>
      <c r="N11" s="100">
        <f>N12+N13</f>
        <v>10236.438</v>
      </c>
      <c r="O11" s="54">
        <f t="shared" si="2"/>
        <v>106.95997765979357</v>
      </c>
      <c r="P11" s="54">
        <f t="shared" si="2"/>
        <v>106.14016346481996</v>
      </c>
      <c r="Q11" s="54">
        <f t="shared" si="2"/>
        <v>127.75694045135621</v>
      </c>
      <c r="R11" s="100">
        <f t="shared" si="3"/>
        <v>18785.908999999985</v>
      </c>
      <c r="S11" s="100">
        <f>S12+S13</f>
        <v>15944.586999999992</v>
      </c>
      <c r="T11" s="100">
        <f>T12+T13</f>
        <v>2841.322</v>
      </c>
    </row>
    <row r="12" spans="1:20" s="52" customFormat="1" ht="15" customHeight="1">
      <c r="A12" s="53" t="s">
        <v>100</v>
      </c>
      <c r="B12" s="108"/>
      <c r="C12" s="74">
        <f>E12+D12</f>
        <v>87185.06599999999</v>
      </c>
      <c r="D12" s="65">
        <v>74107.306</v>
      </c>
      <c r="E12" s="65">
        <v>13077.76</v>
      </c>
      <c r="F12" s="85">
        <f>H12+G12</f>
        <v>930747.7</v>
      </c>
      <c r="G12" s="86">
        <v>791205</v>
      </c>
      <c r="H12" s="86">
        <v>139542.7</v>
      </c>
      <c r="I12" s="54">
        <f t="shared" si="1"/>
        <v>9.367207246389112</v>
      </c>
      <c r="J12" s="54">
        <f t="shared" si="1"/>
        <v>9.366384944483414</v>
      </c>
      <c r="K12" s="54">
        <f>E12/H12*100</f>
        <v>9.371869685766434</v>
      </c>
      <c r="L12" s="74">
        <f>N12+M12</f>
        <v>68242.921</v>
      </c>
      <c r="M12" s="65">
        <v>58006.483</v>
      </c>
      <c r="N12" s="65">
        <v>10236.438</v>
      </c>
      <c r="O12" s="54">
        <f t="shared" si="2"/>
        <v>127.75693760236318</v>
      </c>
      <c r="P12" s="54">
        <f t="shared" si="2"/>
        <v>127.7569370995997</v>
      </c>
      <c r="Q12" s="54">
        <f t="shared" si="2"/>
        <v>127.75694045135621</v>
      </c>
      <c r="R12" s="74">
        <f t="shared" si="3"/>
        <v>18942.14499999999</v>
      </c>
      <c r="S12" s="74">
        <f t="shared" si="3"/>
        <v>16100.822999999997</v>
      </c>
      <c r="T12" s="74">
        <f t="shared" si="3"/>
        <v>2841.322</v>
      </c>
    </row>
    <row r="13" spans="1:20" s="52" customFormat="1" ht="15" customHeight="1">
      <c r="A13" s="53" t="s">
        <v>101</v>
      </c>
      <c r="B13" s="108"/>
      <c r="C13" s="74">
        <f>D13+E13</f>
        <v>201514.195</v>
      </c>
      <c r="D13" s="65">
        <v>201514.195</v>
      </c>
      <c r="E13" s="65"/>
      <c r="F13" s="85">
        <f>G13</f>
        <v>2151462</v>
      </c>
      <c r="G13" s="86">
        <v>2151462</v>
      </c>
      <c r="H13" s="86"/>
      <c r="I13" s="54">
        <f aca="true" t="shared" si="5" ref="I13:J15">C13/F13*100</f>
        <v>9.366384114616015</v>
      </c>
      <c r="J13" s="54">
        <f t="shared" si="5"/>
        <v>9.366384114616015</v>
      </c>
      <c r="K13" s="54">
        <v>0</v>
      </c>
      <c r="L13" s="74">
        <f>M13+N13</f>
        <v>201670.431</v>
      </c>
      <c r="M13" s="65">
        <v>201670.431</v>
      </c>
      <c r="N13" s="65"/>
      <c r="O13" s="54">
        <f t="shared" si="2"/>
        <v>99.9225290493875</v>
      </c>
      <c r="P13" s="54"/>
      <c r="Q13" s="54"/>
      <c r="R13" s="74">
        <f t="shared" si="3"/>
        <v>-156.23600000000442</v>
      </c>
      <c r="S13" s="74">
        <f>D13-M13</f>
        <v>-156.23600000000442</v>
      </c>
      <c r="T13" s="74">
        <f>E13-N13</f>
        <v>0</v>
      </c>
    </row>
    <row r="14" spans="1:20" s="52" customFormat="1" ht="15" customHeight="1">
      <c r="A14" s="53" t="s">
        <v>78</v>
      </c>
      <c r="B14" s="108"/>
      <c r="C14" s="74">
        <f>E14+D14</f>
        <v>26437.3</v>
      </c>
      <c r="D14" s="65">
        <v>26437.3</v>
      </c>
      <c r="E14" s="65"/>
      <c r="F14" s="85">
        <f>H14+G14</f>
        <v>131023</v>
      </c>
      <c r="G14" s="86">
        <v>131023</v>
      </c>
      <c r="H14" s="86"/>
      <c r="I14" s="54">
        <f t="shared" si="5"/>
        <v>20.177602405684496</v>
      </c>
      <c r="J14" s="54">
        <f t="shared" si="5"/>
        <v>20.177602405684496</v>
      </c>
      <c r="K14" s="54"/>
      <c r="L14" s="74">
        <f>N14+M14</f>
        <v>17535.301</v>
      </c>
      <c r="M14" s="65">
        <v>17535.301</v>
      </c>
      <c r="N14" s="65"/>
      <c r="O14" s="54">
        <f t="shared" si="2"/>
        <v>150.76616021589822</v>
      </c>
      <c r="P14" s="54">
        <f>D14/M14*100</f>
        <v>150.76616021589822</v>
      </c>
      <c r="Q14" s="54"/>
      <c r="R14" s="74">
        <f t="shared" si="3"/>
        <v>8901.999</v>
      </c>
      <c r="S14" s="74">
        <f>D14-M14</f>
        <v>8901.999</v>
      </c>
      <c r="T14" s="74">
        <f>E14-N14</f>
        <v>0</v>
      </c>
    </row>
    <row r="15" spans="1:20" ht="15.75">
      <c r="A15" s="40" t="s">
        <v>12</v>
      </c>
      <c r="B15" s="109" t="s">
        <v>13</v>
      </c>
      <c r="C15" s="66">
        <f>C16+C17+C18+C19+C20</f>
        <v>59363.527</v>
      </c>
      <c r="D15" s="66">
        <f>D16+D17+D18+D19+D20</f>
        <v>2112.2520000000004</v>
      </c>
      <c r="E15" s="66">
        <f>E16+E17+E18+E19+E20</f>
        <v>57251.275</v>
      </c>
      <c r="F15" s="82">
        <f>F16+F18+F17+F19+F20</f>
        <v>664811.7829999999</v>
      </c>
      <c r="G15" s="82">
        <f>G16+G17+G18+G19+G20</f>
        <v>7500</v>
      </c>
      <c r="H15" s="82">
        <f>H16+H17+H18+H19+H20</f>
        <v>657311.7829999999</v>
      </c>
      <c r="I15" s="50">
        <f t="shared" si="5"/>
        <v>8.929373473514383</v>
      </c>
      <c r="J15" s="50">
        <f t="shared" si="5"/>
        <v>28.163360000000004</v>
      </c>
      <c r="K15" s="50">
        <f>E15/H15*100</f>
        <v>8.709911564144287</v>
      </c>
      <c r="L15" s="66">
        <f>L16+L17+L18+L19+L20</f>
        <v>53517.723000000005</v>
      </c>
      <c r="M15" s="66">
        <f>M16+M17+M18+M19+M20</f>
        <v>478.45</v>
      </c>
      <c r="N15" s="66">
        <f>N16+N17+N18+N19+N20</f>
        <v>53039.27300000001</v>
      </c>
      <c r="O15" s="50">
        <f t="shared" si="2"/>
        <v>110.92311793609007</v>
      </c>
      <c r="P15" s="50">
        <f>D15/M15*100</f>
        <v>441.4781063852023</v>
      </c>
      <c r="Q15" s="50">
        <f t="shared" si="2"/>
        <v>107.94128908969019</v>
      </c>
      <c r="R15" s="97">
        <f t="shared" si="3"/>
        <v>5845.803999999996</v>
      </c>
      <c r="S15" s="97">
        <f t="shared" si="3"/>
        <v>1633.8020000000004</v>
      </c>
      <c r="T15" s="97">
        <f t="shared" si="3"/>
        <v>4212.001999999993</v>
      </c>
    </row>
    <row r="16" spans="1:20" ht="24" customHeight="1">
      <c r="A16" s="40" t="s">
        <v>14</v>
      </c>
      <c r="B16" s="109" t="s">
        <v>15</v>
      </c>
      <c r="C16" s="66">
        <f aca="true" t="shared" si="6" ref="C16:C28">E16+D16</f>
        <v>52628.5</v>
      </c>
      <c r="D16" s="64"/>
      <c r="E16" s="72">
        <v>52628.5</v>
      </c>
      <c r="F16" s="82">
        <f>H16+G16</f>
        <v>607141.362</v>
      </c>
      <c r="G16" s="84">
        <v>0</v>
      </c>
      <c r="H16" s="84">
        <v>607141.362</v>
      </c>
      <c r="I16" s="50">
        <f>C16/F16*100</f>
        <v>8.668244875729616</v>
      </c>
      <c r="J16" s="50"/>
      <c r="K16" s="50">
        <f>E16/H16*100</f>
        <v>8.668244875729616</v>
      </c>
      <c r="L16" s="66">
        <f aca="true" t="shared" si="7" ref="L16:L28">N16+M16</f>
        <v>34374.675</v>
      </c>
      <c r="M16" s="64"/>
      <c r="N16" s="64">
        <v>34374.675</v>
      </c>
      <c r="O16" s="50">
        <f>C16/L16*100</f>
        <v>153.10253842399965</v>
      </c>
      <c r="P16" s="50"/>
      <c r="Q16" s="50">
        <f>E16/N16*100</f>
        <v>153.10253842399965</v>
      </c>
      <c r="R16" s="97">
        <f t="shared" si="3"/>
        <v>18253.824999999997</v>
      </c>
      <c r="S16" s="97">
        <f t="shared" si="3"/>
        <v>0</v>
      </c>
      <c r="T16" s="97">
        <f t="shared" si="3"/>
        <v>18253.824999999997</v>
      </c>
    </row>
    <row r="17" spans="1:20" ht="24">
      <c r="A17" s="40" t="s">
        <v>16</v>
      </c>
      <c r="B17" s="109" t="s">
        <v>17</v>
      </c>
      <c r="C17" s="66">
        <f t="shared" si="6"/>
        <v>-167.885</v>
      </c>
      <c r="D17" s="64"/>
      <c r="E17" s="72">
        <v>-167.885</v>
      </c>
      <c r="F17" s="82">
        <f>H17+G17</f>
        <v>928.658</v>
      </c>
      <c r="G17" s="84">
        <v>0</v>
      </c>
      <c r="H17" s="84">
        <v>928.658</v>
      </c>
      <c r="I17" s="50">
        <f aca="true" t="shared" si="8" ref="I17:I24">C17/F17*100</f>
        <v>-18.078237628922594</v>
      </c>
      <c r="J17" s="50"/>
      <c r="K17" s="50">
        <f>E17/H17*100</f>
        <v>-18.078237628922594</v>
      </c>
      <c r="L17" s="66">
        <f t="shared" si="7"/>
        <v>16199.828</v>
      </c>
      <c r="M17" s="64"/>
      <c r="N17" s="64">
        <v>16199.828</v>
      </c>
      <c r="O17" s="50">
        <f aca="true" t="shared" si="9" ref="O17:Q41">C17/L17*100</f>
        <v>-1.0363381635903788</v>
      </c>
      <c r="P17" s="50"/>
      <c r="Q17" s="50">
        <f>E17/N17*100</f>
        <v>-1.0363381635903788</v>
      </c>
      <c r="R17" s="97">
        <f t="shared" si="3"/>
        <v>-16367.713</v>
      </c>
      <c r="S17" s="97">
        <f t="shared" si="3"/>
        <v>0</v>
      </c>
      <c r="T17" s="97">
        <f t="shared" si="3"/>
        <v>-16367.713</v>
      </c>
    </row>
    <row r="18" spans="1:20" ht="15.75">
      <c r="A18" s="40" t="s">
        <v>18</v>
      </c>
      <c r="B18" s="109" t="s">
        <v>19</v>
      </c>
      <c r="C18" s="66">
        <f t="shared" si="6"/>
        <v>1775.406</v>
      </c>
      <c r="D18" s="64">
        <v>1.26</v>
      </c>
      <c r="E18" s="72">
        <v>1774.146</v>
      </c>
      <c r="F18" s="82">
        <f>H18+G18</f>
        <v>16407.663</v>
      </c>
      <c r="G18" s="84">
        <v>0</v>
      </c>
      <c r="H18" s="84">
        <v>16407.663</v>
      </c>
      <c r="I18" s="50">
        <f t="shared" si="8"/>
        <v>10.820590354640998</v>
      </c>
      <c r="J18" s="50"/>
      <c r="K18" s="50">
        <f>E18/H18*100</f>
        <v>10.812911016029522</v>
      </c>
      <c r="L18" s="66">
        <f t="shared" si="7"/>
        <v>1200.124</v>
      </c>
      <c r="M18" s="64">
        <v>0</v>
      </c>
      <c r="N18" s="64">
        <v>1200.124</v>
      </c>
      <c r="O18" s="50">
        <f t="shared" si="9"/>
        <v>147.935213361286</v>
      </c>
      <c r="P18" s="50"/>
      <c r="Q18" s="50">
        <f>E18/N18*100</f>
        <v>147.83022421016494</v>
      </c>
      <c r="R18" s="97">
        <f t="shared" si="3"/>
        <v>575.2819999999999</v>
      </c>
      <c r="S18" s="97">
        <f t="shared" si="3"/>
        <v>1.26</v>
      </c>
      <c r="T18" s="97">
        <f t="shared" si="3"/>
        <v>574.0219999999999</v>
      </c>
    </row>
    <row r="19" spans="1:20" ht="24">
      <c r="A19" s="40" t="s">
        <v>79</v>
      </c>
      <c r="B19" s="109" t="s">
        <v>80</v>
      </c>
      <c r="C19" s="66">
        <f t="shared" si="6"/>
        <v>3016.514</v>
      </c>
      <c r="D19" s="64"/>
      <c r="E19" s="72">
        <v>3016.514</v>
      </c>
      <c r="F19" s="82">
        <f>H19+G19</f>
        <v>32834.1</v>
      </c>
      <c r="G19" s="84">
        <v>0</v>
      </c>
      <c r="H19" s="84">
        <v>32834.1</v>
      </c>
      <c r="I19" s="50">
        <f>C19/F19*100</f>
        <v>9.18713776226545</v>
      </c>
      <c r="J19" s="50"/>
      <c r="K19" s="50">
        <f>E19/H19*100</f>
        <v>9.18713776226545</v>
      </c>
      <c r="L19" s="66">
        <f t="shared" si="7"/>
        <v>1264.646</v>
      </c>
      <c r="M19" s="64"/>
      <c r="N19" s="64">
        <v>1264.646</v>
      </c>
      <c r="O19" s="50">
        <f t="shared" si="9"/>
        <v>238.52635441064143</v>
      </c>
      <c r="P19" s="50"/>
      <c r="Q19" s="50">
        <f>E19/N19*100</f>
        <v>238.52635441064143</v>
      </c>
      <c r="R19" s="97">
        <f>C19-L19</f>
        <v>1751.8680000000002</v>
      </c>
      <c r="S19" s="97">
        <f>D19-M19</f>
        <v>0</v>
      </c>
      <c r="T19" s="97">
        <f>E19-N19</f>
        <v>1751.8680000000002</v>
      </c>
    </row>
    <row r="20" spans="1:20" ht="15.75">
      <c r="A20" s="40" t="s">
        <v>103</v>
      </c>
      <c r="B20" s="109" t="s">
        <v>104</v>
      </c>
      <c r="C20" s="66">
        <f>D20+E20</f>
        <v>2110.992</v>
      </c>
      <c r="D20" s="64">
        <v>2110.992</v>
      </c>
      <c r="E20" s="72"/>
      <c r="F20" s="82">
        <f>G20+H20</f>
        <v>7500</v>
      </c>
      <c r="G20" s="84">
        <v>7500</v>
      </c>
      <c r="H20" s="84"/>
      <c r="I20" s="50">
        <f>C20/F20*100</f>
        <v>28.146560000000004</v>
      </c>
      <c r="J20" s="50">
        <f>D20/G20*100</f>
        <v>28.146560000000004</v>
      </c>
      <c r="K20" s="50"/>
      <c r="L20" s="66">
        <f>M20+N20</f>
        <v>478.45</v>
      </c>
      <c r="M20" s="64">
        <v>478.45</v>
      </c>
      <c r="N20" s="64"/>
      <c r="O20" s="50"/>
      <c r="P20" s="50"/>
      <c r="Q20" s="50"/>
      <c r="R20" s="97"/>
      <c r="S20" s="97"/>
      <c r="T20" s="97"/>
    </row>
    <row r="21" spans="1:20" ht="15.75">
      <c r="A21" s="40" t="s">
        <v>20</v>
      </c>
      <c r="B21" s="109" t="s">
        <v>106</v>
      </c>
      <c r="C21" s="66">
        <f>E21+D21</f>
        <v>100350.643</v>
      </c>
      <c r="D21" s="66">
        <f>D22+D23+D24+D25+D26</f>
        <v>48706.44899999999</v>
      </c>
      <c r="E21" s="66">
        <f>E22+E23+E24+E25+E26</f>
        <v>51644.194</v>
      </c>
      <c r="F21" s="66">
        <f>F22+F23+F24+F25+F26</f>
        <v>996010.996</v>
      </c>
      <c r="G21" s="66">
        <f>G22+G23+G24+G25+G26</f>
        <v>486822</v>
      </c>
      <c r="H21" s="66">
        <f>H22+H23+H24+H25+H26</f>
        <v>509188.996</v>
      </c>
      <c r="I21" s="50">
        <f t="shared" si="8"/>
        <v>10.075254530623676</v>
      </c>
      <c r="J21" s="50">
        <f>D21/G21*100</f>
        <v>10.004981081380873</v>
      </c>
      <c r="K21" s="50">
        <f>E22/H21*100</f>
        <v>0.5114980921543717</v>
      </c>
      <c r="L21" s="66">
        <f>N21+M21</f>
        <v>48703.244999999995</v>
      </c>
      <c r="M21" s="66">
        <f>M22+M23+M24+M25+M26</f>
        <v>23219.261</v>
      </c>
      <c r="N21" s="66">
        <f>N22+N23+N24+N25+N26</f>
        <v>25483.984</v>
      </c>
      <c r="O21" s="50">
        <f t="shared" si="9"/>
        <v>206.04508590752016</v>
      </c>
      <c r="P21" s="50">
        <f>D21/M21*100</f>
        <v>209.76743833492372</v>
      </c>
      <c r="Q21" s="50">
        <f>E21/N21*100</f>
        <v>202.65353329369535</v>
      </c>
      <c r="R21" s="97">
        <f t="shared" si="3"/>
        <v>51647.398</v>
      </c>
      <c r="S21" s="97">
        <f t="shared" si="3"/>
        <v>25487.187999999995</v>
      </c>
      <c r="T21" s="97">
        <f>E21-N21</f>
        <v>26160.210000000003</v>
      </c>
    </row>
    <row r="22" spans="1:20" ht="15.75">
      <c r="A22" s="40" t="s">
        <v>21</v>
      </c>
      <c r="B22" s="109" t="s">
        <v>22</v>
      </c>
      <c r="C22" s="66">
        <f>E22+D22</f>
        <v>2604.492</v>
      </c>
      <c r="D22" s="64"/>
      <c r="E22" s="66">
        <v>2604.492</v>
      </c>
      <c r="F22" s="82">
        <f aca="true" t="shared" si="10" ref="F22:F27">H22+G22</f>
        <v>59978.28</v>
      </c>
      <c r="G22" s="84">
        <v>0</v>
      </c>
      <c r="H22" s="84">
        <v>59978.28</v>
      </c>
      <c r="I22" s="50">
        <f t="shared" si="8"/>
        <v>4.342391945884411</v>
      </c>
      <c r="J22" s="50"/>
      <c r="K22" s="50">
        <f>E23/H22*100</f>
        <v>62.25090316027736</v>
      </c>
      <c r="L22" s="66">
        <f>N22+M22</f>
        <v>2231.214</v>
      </c>
      <c r="M22" s="64"/>
      <c r="N22" s="66">
        <v>2231.214</v>
      </c>
      <c r="O22" s="50">
        <f t="shared" si="9"/>
        <v>116.72981614493277</v>
      </c>
      <c r="P22" s="50"/>
      <c r="Q22" s="50">
        <f>E22/N22*100</f>
        <v>116.72981614493277</v>
      </c>
      <c r="R22" s="97">
        <f t="shared" si="3"/>
        <v>373.27800000000025</v>
      </c>
      <c r="S22" s="97">
        <f t="shared" si="3"/>
        <v>0</v>
      </c>
      <c r="T22" s="97">
        <f>E22-N22</f>
        <v>373.27800000000025</v>
      </c>
    </row>
    <row r="23" spans="1:20" ht="15.75">
      <c r="A23" s="40" t="s">
        <v>23</v>
      </c>
      <c r="B23" s="109" t="s">
        <v>24</v>
      </c>
      <c r="C23" s="66">
        <f>E23+D23</f>
        <v>74674.043</v>
      </c>
      <c r="D23" s="64">
        <v>37337.022</v>
      </c>
      <c r="E23" s="72">
        <v>37337.021</v>
      </c>
      <c r="F23" s="82">
        <f t="shared" si="10"/>
        <v>610989.96</v>
      </c>
      <c r="G23" s="84">
        <v>303065</v>
      </c>
      <c r="H23" s="84">
        <v>307924.96</v>
      </c>
      <c r="I23" s="50">
        <f t="shared" si="8"/>
        <v>12.221811795401681</v>
      </c>
      <c r="J23" s="50">
        <f>D23/G23*100</f>
        <v>12.319806642139476</v>
      </c>
      <c r="K23" s="50">
        <f>E24/H23*100</f>
        <v>0</v>
      </c>
      <c r="L23" s="66">
        <f>N23+M23</f>
        <v>24518.668</v>
      </c>
      <c r="M23" s="64">
        <v>12259.334</v>
      </c>
      <c r="N23" s="64">
        <v>12259.334</v>
      </c>
      <c r="O23" s="50">
        <f t="shared" si="9"/>
        <v>304.5599499940209</v>
      </c>
      <c r="P23" s="50">
        <f>D23/M23*100</f>
        <v>304.55995407254585</v>
      </c>
      <c r="Q23" s="50">
        <f>E23/N23*100</f>
        <v>304.55994591549586</v>
      </c>
      <c r="R23" s="97">
        <f t="shared" si="3"/>
        <v>50155.375</v>
      </c>
      <c r="S23" s="97">
        <f t="shared" si="3"/>
        <v>25077.687999999995</v>
      </c>
      <c r="T23" s="97">
        <f>E23-N23</f>
        <v>25077.686999999998</v>
      </c>
    </row>
    <row r="24" spans="1:20" ht="15.75" customHeight="1">
      <c r="A24" s="40" t="s">
        <v>25</v>
      </c>
      <c r="B24" s="109" t="s">
        <v>105</v>
      </c>
      <c r="C24" s="66">
        <f t="shared" si="6"/>
        <v>11369.427</v>
      </c>
      <c r="D24" s="64">
        <v>11369.427</v>
      </c>
      <c r="E24" s="72"/>
      <c r="F24" s="82">
        <f t="shared" si="10"/>
        <v>183757</v>
      </c>
      <c r="G24" s="84">
        <v>183757</v>
      </c>
      <c r="H24" s="84"/>
      <c r="I24" s="50">
        <f t="shared" si="8"/>
        <v>6.187207562160897</v>
      </c>
      <c r="J24" s="50">
        <f>D24/G24*100</f>
        <v>6.187207562160897</v>
      </c>
      <c r="K24" s="50"/>
      <c r="L24" s="66">
        <f t="shared" si="7"/>
        <v>10959.927</v>
      </c>
      <c r="M24" s="64">
        <v>10959.927</v>
      </c>
      <c r="N24" s="64"/>
      <c r="O24" s="50">
        <f t="shared" si="9"/>
        <v>103.73633875481106</v>
      </c>
      <c r="P24" s="50">
        <f t="shared" si="9"/>
        <v>103.73633875481106</v>
      </c>
      <c r="Q24" s="50"/>
      <c r="R24" s="97">
        <f t="shared" si="3"/>
        <v>409.5</v>
      </c>
      <c r="S24" s="97">
        <f t="shared" si="3"/>
        <v>409.5</v>
      </c>
      <c r="T24" s="97">
        <f>E24-N24</f>
        <v>0</v>
      </c>
    </row>
    <row r="25" spans="1:20" ht="18" customHeight="1">
      <c r="A25" s="40" t="s">
        <v>26</v>
      </c>
      <c r="B25" s="109" t="s">
        <v>109</v>
      </c>
      <c r="C25" s="66">
        <f>D25+E25</f>
        <v>0</v>
      </c>
      <c r="D25" s="64"/>
      <c r="E25" s="72">
        <v>0</v>
      </c>
      <c r="F25" s="82"/>
      <c r="G25" s="84"/>
      <c r="H25" s="84"/>
      <c r="I25" s="50"/>
      <c r="J25" s="50"/>
      <c r="K25" s="50"/>
      <c r="L25" s="66">
        <f>M25+N25</f>
        <v>0</v>
      </c>
      <c r="M25" s="64"/>
      <c r="N25" s="64">
        <v>0</v>
      </c>
      <c r="O25" s="50"/>
      <c r="P25" s="50"/>
      <c r="Q25" s="50"/>
      <c r="R25" s="97">
        <f t="shared" si="3"/>
        <v>0</v>
      </c>
      <c r="S25" s="97"/>
      <c r="T25" s="97">
        <f t="shared" si="3"/>
        <v>0</v>
      </c>
    </row>
    <row r="26" spans="1:20" ht="19.5" customHeight="1">
      <c r="A26" s="40" t="s">
        <v>27</v>
      </c>
      <c r="B26" s="109" t="s">
        <v>28</v>
      </c>
      <c r="C26" s="66">
        <f t="shared" si="6"/>
        <v>11702.681</v>
      </c>
      <c r="D26" s="64"/>
      <c r="E26" s="72">
        <v>11702.681</v>
      </c>
      <c r="F26" s="82">
        <f t="shared" si="10"/>
        <v>141285.756</v>
      </c>
      <c r="G26" s="84">
        <v>0</v>
      </c>
      <c r="H26" s="84">
        <v>141285.756</v>
      </c>
      <c r="I26" s="50">
        <f aca="true" t="shared" si="11" ref="I26:J38">C26/F26*100</f>
        <v>8.28298713990673</v>
      </c>
      <c r="J26" s="50"/>
      <c r="K26" s="50">
        <f aca="true" t="shared" si="12" ref="K26:K44">E26/H26*100</f>
        <v>8.28298713990673</v>
      </c>
      <c r="L26" s="66">
        <f t="shared" si="7"/>
        <v>10993.436</v>
      </c>
      <c r="M26" s="64"/>
      <c r="N26" s="64">
        <v>10993.436</v>
      </c>
      <c r="O26" s="50">
        <f t="shared" si="9"/>
        <v>106.45153162305216</v>
      </c>
      <c r="P26" s="50"/>
      <c r="Q26" s="50">
        <f>E26/N26*100</f>
        <v>106.45153162305216</v>
      </c>
      <c r="R26" s="97">
        <f t="shared" si="3"/>
        <v>709.2450000000008</v>
      </c>
      <c r="S26" s="97">
        <f t="shared" si="3"/>
        <v>0</v>
      </c>
      <c r="T26" s="97">
        <f t="shared" si="3"/>
        <v>709.2450000000008</v>
      </c>
    </row>
    <row r="27" spans="1:20" ht="24" customHeight="1">
      <c r="A27" s="40" t="s">
        <v>53</v>
      </c>
      <c r="B27" s="109" t="s">
        <v>29</v>
      </c>
      <c r="C27" s="66">
        <f t="shared" si="6"/>
        <v>10590.953</v>
      </c>
      <c r="D27" s="64">
        <v>0</v>
      </c>
      <c r="E27" s="72">
        <v>10590.953</v>
      </c>
      <c r="F27" s="82">
        <f t="shared" si="10"/>
        <v>83682.35</v>
      </c>
      <c r="G27" s="84">
        <v>1</v>
      </c>
      <c r="H27" s="84">
        <v>83681.35</v>
      </c>
      <c r="I27" s="50">
        <f t="shared" si="11"/>
        <v>12.656137166320017</v>
      </c>
      <c r="J27" s="50">
        <f>D27/G27*100</f>
        <v>0</v>
      </c>
      <c r="K27" s="50">
        <f t="shared" si="12"/>
        <v>12.65628840834905</v>
      </c>
      <c r="L27" s="66">
        <f t="shared" si="7"/>
        <v>9691.695</v>
      </c>
      <c r="M27" s="64">
        <v>0</v>
      </c>
      <c r="N27" s="64">
        <v>9691.695</v>
      </c>
      <c r="O27" s="50">
        <f t="shared" si="9"/>
        <v>109.27864527309205</v>
      </c>
      <c r="P27" s="50"/>
      <c r="Q27" s="50">
        <f t="shared" si="9"/>
        <v>109.27864527309205</v>
      </c>
      <c r="R27" s="97">
        <f t="shared" si="3"/>
        <v>899.2579999999998</v>
      </c>
      <c r="S27" s="97">
        <f t="shared" si="3"/>
        <v>0</v>
      </c>
      <c r="T27" s="97">
        <f t="shared" si="3"/>
        <v>899.2579999999998</v>
      </c>
    </row>
    <row r="28" spans="1:20" ht="15.75">
      <c r="A28" s="40" t="s">
        <v>55</v>
      </c>
      <c r="B28" s="109" t="s">
        <v>30</v>
      </c>
      <c r="C28" s="66">
        <f t="shared" si="6"/>
        <v>8550.451</v>
      </c>
      <c r="D28" s="64">
        <v>3195.154</v>
      </c>
      <c r="E28" s="72">
        <v>5355.297</v>
      </c>
      <c r="F28" s="82">
        <f>G28+H28</f>
        <v>60077.04</v>
      </c>
      <c r="G28" s="84">
        <v>24359</v>
      </c>
      <c r="H28" s="84">
        <v>35718.04</v>
      </c>
      <c r="I28" s="50">
        <f t="shared" si="11"/>
        <v>14.232477165985541</v>
      </c>
      <c r="J28" s="50">
        <f t="shared" si="11"/>
        <v>13.11693419270085</v>
      </c>
      <c r="K28" s="50">
        <f t="shared" si="12"/>
        <v>14.993255508980893</v>
      </c>
      <c r="L28" s="66">
        <f t="shared" si="7"/>
        <v>8133.799000000001</v>
      </c>
      <c r="M28" s="64">
        <v>3928.838</v>
      </c>
      <c r="N28" s="64">
        <v>4204.961</v>
      </c>
      <c r="O28" s="50">
        <f t="shared" si="9"/>
        <v>105.12247720898928</v>
      </c>
      <c r="P28" s="50">
        <f t="shared" si="9"/>
        <v>81.3256744106018</v>
      </c>
      <c r="Q28" s="50">
        <f t="shared" si="9"/>
        <v>127.35663897952915</v>
      </c>
      <c r="R28" s="97">
        <f t="shared" si="3"/>
        <v>416.6519999999982</v>
      </c>
      <c r="S28" s="97">
        <f t="shared" si="3"/>
        <v>-733.6840000000002</v>
      </c>
      <c r="T28" s="97">
        <f t="shared" si="3"/>
        <v>1150.3359999999993</v>
      </c>
    </row>
    <row r="29" spans="1:20" ht="25.5" customHeight="1">
      <c r="A29" s="40" t="s">
        <v>31</v>
      </c>
      <c r="B29" s="109" t="s">
        <v>32</v>
      </c>
      <c r="C29" s="66">
        <f>D29+E29</f>
        <v>7.167</v>
      </c>
      <c r="D29" s="64">
        <v>0</v>
      </c>
      <c r="E29" s="72">
        <v>7.167</v>
      </c>
      <c r="F29" s="82">
        <f>G29+H29</f>
        <v>0</v>
      </c>
      <c r="G29" s="84">
        <v>0</v>
      </c>
      <c r="H29" s="84">
        <v>0</v>
      </c>
      <c r="I29" s="50"/>
      <c r="J29" s="50"/>
      <c r="K29" s="50"/>
      <c r="L29" s="66">
        <f>M29+N29</f>
        <v>2.336</v>
      </c>
      <c r="M29" s="64">
        <v>1.795</v>
      </c>
      <c r="N29" s="64">
        <v>0.541</v>
      </c>
      <c r="O29" s="50">
        <f t="shared" si="9"/>
        <v>306.8065068493151</v>
      </c>
      <c r="P29" s="50">
        <f t="shared" si="9"/>
        <v>0</v>
      </c>
      <c r="Q29" s="50"/>
      <c r="R29" s="97">
        <f t="shared" si="3"/>
        <v>4.8309999999999995</v>
      </c>
      <c r="S29" s="97">
        <f t="shared" si="3"/>
        <v>-1.795</v>
      </c>
      <c r="T29" s="97">
        <f t="shared" si="3"/>
        <v>6.6259999999999994</v>
      </c>
    </row>
    <row r="30" spans="1:20" s="37" customFormat="1" ht="16.5" customHeight="1">
      <c r="A30" s="57" t="s">
        <v>54</v>
      </c>
      <c r="B30" s="110"/>
      <c r="C30" s="75">
        <f>C32+C33+C34+C35+C36+C37+C38+C43</f>
        <v>74958.174</v>
      </c>
      <c r="D30" s="67">
        <f>SUM(D32:D38)+D43</f>
        <v>47614.453</v>
      </c>
      <c r="E30" s="67">
        <f>SUM(E32:E38)</f>
        <v>27499.527000000002</v>
      </c>
      <c r="F30" s="87">
        <f>SUM(F32:F38)+F43</f>
        <v>633301.052</v>
      </c>
      <c r="G30" s="87">
        <f>SUM(G32:G38)+G43</f>
        <v>427150</v>
      </c>
      <c r="H30" s="87">
        <f>H32+H33+H34+H35+H36+H37+H38</f>
        <v>206196.052</v>
      </c>
      <c r="I30" s="46">
        <f t="shared" si="11"/>
        <v>11.836104450368099</v>
      </c>
      <c r="J30" s="46">
        <f t="shared" si="11"/>
        <v>11.147009949666394</v>
      </c>
      <c r="K30" s="46">
        <f t="shared" si="12"/>
        <v>13.336592399935961</v>
      </c>
      <c r="L30" s="67">
        <f>L32+L33+L34+L35+L36+L37+L38+L42</f>
        <v>77681.46900000001</v>
      </c>
      <c r="M30" s="67">
        <f>SUM(M32:M38)+M42</f>
        <v>33737.942</v>
      </c>
      <c r="N30" s="67">
        <f>SUM(N32:N38)</f>
        <v>44254.859000000004</v>
      </c>
      <c r="O30" s="46">
        <f t="shared" si="9"/>
        <v>96.49427973613628</v>
      </c>
      <c r="P30" s="46">
        <f t="shared" si="9"/>
        <v>141.13028293189905</v>
      </c>
      <c r="Q30" s="46">
        <f t="shared" si="9"/>
        <v>62.13900037507746</v>
      </c>
      <c r="R30" s="93">
        <f t="shared" si="3"/>
        <v>-2723.295000000013</v>
      </c>
      <c r="S30" s="93">
        <f>D30-M30</f>
        <v>13876.510999999999</v>
      </c>
      <c r="T30" s="93">
        <f>E30-N30</f>
        <v>-16755.332000000002</v>
      </c>
    </row>
    <row r="31" spans="1:20" s="37" customFormat="1" ht="15.75" customHeight="1">
      <c r="A31" s="38" t="s">
        <v>67</v>
      </c>
      <c r="B31" s="111"/>
      <c r="C31" s="61">
        <f>C30-C39</f>
        <v>73773.999</v>
      </c>
      <c r="D31" s="68">
        <f>D30-D39</f>
        <v>48036.316</v>
      </c>
      <c r="E31" s="73">
        <f>E30-E39</f>
        <v>25737.683</v>
      </c>
      <c r="F31" s="80">
        <f>F30-F39</f>
        <v>633301.052</v>
      </c>
      <c r="G31" s="88">
        <f>G30-G39</f>
        <v>427150</v>
      </c>
      <c r="H31" s="88">
        <f>H30</f>
        <v>206196.052</v>
      </c>
      <c r="I31" s="43">
        <f>C31/F31*100</f>
        <v>11.649119919668156</v>
      </c>
      <c r="J31" s="43">
        <f>D31/G31*100</f>
        <v>11.245772211167038</v>
      </c>
      <c r="K31" s="43">
        <f>E31/H31*100</f>
        <v>12.482141510643473</v>
      </c>
      <c r="L31" s="61">
        <f>L30-L39</f>
        <v>78095.20300000001</v>
      </c>
      <c r="M31" s="68">
        <f>M30-M39</f>
        <v>33799.324</v>
      </c>
      <c r="N31" s="68">
        <f>N30-N39</f>
        <v>44607.211</v>
      </c>
      <c r="O31" s="43">
        <f>C31/L31*100</f>
        <v>94.46674848902049</v>
      </c>
      <c r="P31" s="43">
        <f>D31/M31*100</f>
        <v>142.12212054891984</v>
      </c>
      <c r="Q31" s="43">
        <f>E31/N31*100</f>
        <v>57.698480633546</v>
      </c>
      <c r="R31" s="61">
        <f>C31-L31</f>
        <v>-4321.2040000000125</v>
      </c>
      <c r="S31" s="61">
        <f>D31-M31</f>
        <v>14236.991999999998</v>
      </c>
      <c r="T31" s="61">
        <f>E31-N31</f>
        <v>-18869.528000000002</v>
      </c>
    </row>
    <row r="32" spans="1:20" ht="21.75" customHeight="1">
      <c r="A32" s="56" t="s">
        <v>33</v>
      </c>
      <c r="B32" s="109" t="s">
        <v>34</v>
      </c>
      <c r="C32" s="66">
        <f>D32+E32</f>
        <v>9998.105</v>
      </c>
      <c r="D32" s="64">
        <v>2489.632</v>
      </c>
      <c r="E32" s="72">
        <v>7508.473</v>
      </c>
      <c r="F32" s="82">
        <f>G32+H32-45</f>
        <v>230292.3</v>
      </c>
      <c r="G32" s="84">
        <v>118370</v>
      </c>
      <c r="H32" s="84">
        <v>111967.3</v>
      </c>
      <c r="I32" s="50">
        <f t="shared" si="11"/>
        <v>4.341484713123279</v>
      </c>
      <c r="J32" s="50">
        <f t="shared" si="11"/>
        <v>2.1032626510095467</v>
      </c>
      <c r="K32" s="50">
        <f t="shared" si="12"/>
        <v>6.705951648383055</v>
      </c>
      <c r="L32" s="66">
        <f>M32+N32-1.332-310</f>
        <v>17211.341</v>
      </c>
      <c r="M32" s="64">
        <v>2286.717</v>
      </c>
      <c r="N32" s="64">
        <v>15235.956</v>
      </c>
      <c r="O32" s="50">
        <f t="shared" si="9"/>
        <v>58.090215050645966</v>
      </c>
      <c r="P32" s="50">
        <f t="shared" si="9"/>
        <v>108.87363849571241</v>
      </c>
      <c r="Q32" s="50">
        <f t="shared" si="9"/>
        <v>49.281272537148304</v>
      </c>
      <c r="R32" s="97">
        <f t="shared" si="3"/>
        <v>-7213.236000000001</v>
      </c>
      <c r="S32" s="97">
        <f t="shared" si="3"/>
        <v>202.91499999999996</v>
      </c>
      <c r="T32" s="97">
        <f t="shared" si="3"/>
        <v>-7727.483</v>
      </c>
    </row>
    <row r="33" spans="1:20" ht="21" customHeight="1">
      <c r="A33" s="56" t="s">
        <v>35</v>
      </c>
      <c r="B33" s="109" t="s">
        <v>36</v>
      </c>
      <c r="C33" s="66">
        <f aca="true" t="shared" si="13" ref="C33:C43">D33+E33</f>
        <v>11059.588</v>
      </c>
      <c r="D33" s="64">
        <v>9445.97</v>
      </c>
      <c r="E33" s="72">
        <v>1613.618</v>
      </c>
      <c r="F33" s="82">
        <f aca="true" t="shared" si="14" ref="F33:F40">G33+H33</f>
        <v>55643.58</v>
      </c>
      <c r="G33" s="84">
        <v>51464</v>
      </c>
      <c r="H33" s="84">
        <v>4179.58</v>
      </c>
      <c r="I33" s="50">
        <f t="shared" si="11"/>
        <v>19.875766440620822</v>
      </c>
      <c r="J33" s="50">
        <f t="shared" si="11"/>
        <v>18.354519664231304</v>
      </c>
      <c r="K33" s="50">
        <f t="shared" si="12"/>
        <v>38.6071806258045</v>
      </c>
      <c r="L33" s="66">
        <f aca="true" t="shared" si="15" ref="L33:L42">M33+N33</f>
        <v>5050.371</v>
      </c>
      <c r="M33" s="64">
        <v>5001.398</v>
      </c>
      <c r="N33" s="64">
        <v>48.973</v>
      </c>
      <c r="O33" s="50">
        <f t="shared" si="9"/>
        <v>218.9856547172475</v>
      </c>
      <c r="P33" s="50">
        <f t="shared" si="9"/>
        <v>188.86659290062497</v>
      </c>
      <c r="Q33" s="50">
        <f t="shared" si="9"/>
        <v>3294.9135237784085</v>
      </c>
      <c r="R33" s="97">
        <f t="shared" si="3"/>
        <v>6009.217</v>
      </c>
      <c r="S33" s="97">
        <f t="shared" si="3"/>
        <v>4444.571999999999</v>
      </c>
      <c r="T33" s="97">
        <f t="shared" si="3"/>
        <v>1564.645</v>
      </c>
    </row>
    <row r="34" spans="1:20" ht="22.5">
      <c r="A34" s="56" t="s">
        <v>37</v>
      </c>
      <c r="B34" s="109" t="s">
        <v>38</v>
      </c>
      <c r="C34" s="66">
        <f t="shared" si="13"/>
        <v>14364.76</v>
      </c>
      <c r="D34" s="64">
        <v>6289.897</v>
      </c>
      <c r="E34" s="72">
        <v>8074.863</v>
      </c>
      <c r="F34" s="82">
        <f t="shared" si="14"/>
        <v>100475.88</v>
      </c>
      <c r="G34" s="84">
        <v>52942</v>
      </c>
      <c r="H34" s="84">
        <v>47533.88</v>
      </c>
      <c r="I34" s="50">
        <f t="shared" si="11"/>
        <v>14.296724746277414</v>
      </c>
      <c r="J34" s="50">
        <f t="shared" si="11"/>
        <v>11.880731744172868</v>
      </c>
      <c r="K34" s="50">
        <f t="shared" si="12"/>
        <v>16.987594953325925</v>
      </c>
      <c r="L34" s="66">
        <f t="shared" si="15"/>
        <v>9511.197</v>
      </c>
      <c r="M34" s="64">
        <v>4281.406</v>
      </c>
      <c r="N34" s="64">
        <v>5229.791</v>
      </c>
      <c r="O34" s="50">
        <f t="shared" si="9"/>
        <v>151.02999128290583</v>
      </c>
      <c r="P34" s="50">
        <f t="shared" si="9"/>
        <v>146.91194901861678</v>
      </c>
      <c r="Q34" s="50">
        <f t="shared" si="9"/>
        <v>154.40125618786678</v>
      </c>
      <c r="R34" s="97">
        <f t="shared" si="3"/>
        <v>4853.563</v>
      </c>
      <c r="S34" s="97">
        <f t="shared" si="3"/>
        <v>2008.491</v>
      </c>
      <c r="T34" s="97">
        <f t="shared" si="3"/>
        <v>2845.072</v>
      </c>
    </row>
    <row r="35" spans="1:20" ht="22.5">
      <c r="A35" s="56" t="s">
        <v>39</v>
      </c>
      <c r="B35" s="109" t="s">
        <v>40</v>
      </c>
      <c r="C35" s="66">
        <f t="shared" si="13"/>
        <v>4709.442</v>
      </c>
      <c r="D35" s="64">
        <v>344.872</v>
      </c>
      <c r="E35" s="72">
        <v>4364.57</v>
      </c>
      <c r="F35" s="82">
        <f t="shared" si="14"/>
        <v>24436.85</v>
      </c>
      <c r="G35" s="84">
        <v>4</v>
      </c>
      <c r="H35" s="84">
        <v>24432.85</v>
      </c>
      <c r="I35" s="50">
        <f t="shared" si="11"/>
        <v>19.271886515651566</v>
      </c>
      <c r="J35" s="50">
        <f t="shared" si="11"/>
        <v>8621.800000000001</v>
      </c>
      <c r="K35" s="50">
        <f t="shared" si="12"/>
        <v>17.863532088970384</v>
      </c>
      <c r="L35" s="66">
        <f t="shared" si="15"/>
        <v>22305.342</v>
      </c>
      <c r="M35" s="64">
        <v>56.997</v>
      </c>
      <c r="N35" s="64">
        <v>22248.345</v>
      </c>
      <c r="O35" s="50">
        <f t="shared" si="9"/>
        <v>21.11351621508426</v>
      </c>
      <c r="P35" s="50">
        <f t="shared" si="9"/>
        <v>605.0704423039809</v>
      </c>
      <c r="Q35" s="50">
        <f t="shared" si="9"/>
        <v>19.61750413345352</v>
      </c>
      <c r="R35" s="97">
        <f t="shared" si="3"/>
        <v>-17595.9</v>
      </c>
      <c r="S35" s="97">
        <f t="shared" si="3"/>
        <v>287.875</v>
      </c>
      <c r="T35" s="97">
        <f t="shared" si="3"/>
        <v>-17883.775</v>
      </c>
    </row>
    <row r="36" spans="1:20" ht="15.75">
      <c r="A36" s="56" t="s">
        <v>41</v>
      </c>
      <c r="B36" s="109" t="s">
        <v>42</v>
      </c>
      <c r="C36" s="66">
        <f t="shared" si="13"/>
        <v>0</v>
      </c>
      <c r="D36" s="64">
        <v>0</v>
      </c>
      <c r="E36" s="72">
        <v>0</v>
      </c>
      <c r="F36" s="82">
        <f t="shared" si="14"/>
        <v>125</v>
      </c>
      <c r="G36" s="84">
        <v>125</v>
      </c>
      <c r="H36" s="84"/>
      <c r="I36" s="50">
        <f t="shared" si="11"/>
        <v>0</v>
      </c>
      <c r="J36" s="50">
        <f t="shared" si="11"/>
        <v>0</v>
      </c>
      <c r="K36" s="50"/>
      <c r="L36" s="66">
        <f t="shared" si="15"/>
        <v>3</v>
      </c>
      <c r="M36" s="64">
        <v>3</v>
      </c>
      <c r="N36" s="64">
        <v>0</v>
      </c>
      <c r="O36" s="50">
        <f t="shared" si="9"/>
        <v>0</v>
      </c>
      <c r="P36" s="50">
        <f t="shared" si="9"/>
        <v>0</v>
      </c>
      <c r="Q36" s="50"/>
      <c r="R36" s="97">
        <f t="shared" si="3"/>
        <v>-3</v>
      </c>
      <c r="S36" s="97">
        <f t="shared" si="3"/>
        <v>-3</v>
      </c>
      <c r="T36" s="97">
        <f t="shared" si="3"/>
        <v>0</v>
      </c>
    </row>
    <row r="37" spans="1:20" ht="15.75">
      <c r="A37" s="56" t="s">
        <v>43</v>
      </c>
      <c r="B37" s="109" t="s">
        <v>44</v>
      </c>
      <c r="C37" s="66">
        <f t="shared" si="13"/>
        <v>33638.743</v>
      </c>
      <c r="D37" s="64">
        <v>29465.945</v>
      </c>
      <c r="E37" s="72">
        <v>4172.798</v>
      </c>
      <c r="F37" s="82">
        <f t="shared" si="14"/>
        <v>218978.596</v>
      </c>
      <c r="G37" s="84">
        <v>204245</v>
      </c>
      <c r="H37" s="84">
        <v>14733.596</v>
      </c>
      <c r="I37" s="50">
        <f t="shared" si="11"/>
        <v>15.361657995103778</v>
      </c>
      <c r="J37" s="50">
        <f>D37/G37*100</f>
        <v>14.426764425077726</v>
      </c>
      <c r="K37" s="50">
        <f t="shared" si="12"/>
        <v>28.32165345106517</v>
      </c>
      <c r="L37" s="66">
        <f t="shared" si="15"/>
        <v>23892.399</v>
      </c>
      <c r="M37" s="64">
        <v>22169.806</v>
      </c>
      <c r="N37" s="64">
        <v>1722.593</v>
      </c>
      <c r="O37" s="50">
        <f t="shared" si="9"/>
        <v>140.7926554382421</v>
      </c>
      <c r="P37" s="50">
        <f>D37/M37*100</f>
        <v>132.91025189846044</v>
      </c>
      <c r="Q37" s="50">
        <f t="shared" si="9"/>
        <v>242.23934498746945</v>
      </c>
      <c r="R37" s="97">
        <f t="shared" si="3"/>
        <v>9746.344000000001</v>
      </c>
      <c r="S37" s="97">
        <f t="shared" si="3"/>
        <v>7296.138999999999</v>
      </c>
      <c r="T37" s="97">
        <f t="shared" si="3"/>
        <v>2450.205</v>
      </c>
    </row>
    <row r="38" spans="1:20" ht="15.75">
      <c r="A38" s="56" t="s">
        <v>45</v>
      </c>
      <c r="B38" s="109" t="s">
        <v>46</v>
      </c>
      <c r="C38" s="66">
        <f>C39+C40+C41</f>
        <v>1187.536</v>
      </c>
      <c r="D38" s="64">
        <f>D39+D40+D41</f>
        <v>-421.863</v>
      </c>
      <c r="E38" s="66">
        <f>E39+E40+E41</f>
        <v>1765.2050000000002</v>
      </c>
      <c r="F38" s="82">
        <f t="shared" si="14"/>
        <v>3348.846</v>
      </c>
      <c r="G38" s="84">
        <v>0</v>
      </c>
      <c r="H38" s="84">
        <f>H39+H40+H41+H42</f>
        <v>3348.846</v>
      </c>
      <c r="I38" s="50">
        <f t="shared" si="11"/>
        <v>35.46105135918463</v>
      </c>
      <c r="J38" s="50"/>
      <c r="K38" s="50">
        <f t="shared" si="12"/>
        <v>52.71084427292267</v>
      </c>
      <c r="L38" s="66">
        <f>L39+L40+L41</f>
        <v>-292.181</v>
      </c>
      <c r="M38" s="119">
        <f>M39+M40+M41</f>
        <v>-61.382</v>
      </c>
      <c r="N38" s="66">
        <f>N39+N40+N41</f>
        <v>-230.79899999999998</v>
      </c>
      <c r="O38" s="50">
        <f t="shared" si="9"/>
        <v>-406.4384747810433</v>
      </c>
      <c r="P38" s="50">
        <f>D38/M38*100</f>
        <v>687.2747711055358</v>
      </c>
      <c r="Q38" s="50">
        <f t="shared" si="9"/>
        <v>-764.8235044345947</v>
      </c>
      <c r="R38" s="97">
        <f t="shared" si="3"/>
        <v>1479.717</v>
      </c>
      <c r="S38" s="97">
        <f t="shared" si="3"/>
        <v>-360.481</v>
      </c>
      <c r="T38" s="97">
        <f t="shared" si="3"/>
        <v>1996.0040000000001</v>
      </c>
    </row>
    <row r="39" spans="1:20" s="32" customFormat="1" ht="14.25" customHeight="1">
      <c r="A39" s="41" t="s">
        <v>47</v>
      </c>
      <c r="B39" s="112" t="s">
        <v>48</v>
      </c>
      <c r="C39" s="76">
        <f>D39+E39-155.806</f>
        <v>1184.175</v>
      </c>
      <c r="D39" s="76">
        <v>-421.863</v>
      </c>
      <c r="E39" s="76">
        <v>1761.844</v>
      </c>
      <c r="F39" s="89">
        <f t="shared" si="14"/>
        <v>0</v>
      </c>
      <c r="G39" s="90">
        <v>0</v>
      </c>
      <c r="H39" s="90"/>
      <c r="I39" s="99"/>
      <c r="J39" s="99"/>
      <c r="K39" s="99"/>
      <c r="L39" s="76">
        <f>M39+N39</f>
        <v>-413.734</v>
      </c>
      <c r="M39" s="76">
        <v>-61.382</v>
      </c>
      <c r="N39" s="76">
        <v>-352.352</v>
      </c>
      <c r="O39" s="99">
        <f t="shared" si="9"/>
        <v>-286.2165062576438</v>
      </c>
      <c r="P39" s="99">
        <f>D39/M39*100</f>
        <v>687.2747711055358</v>
      </c>
      <c r="Q39" s="99">
        <f>E39/N39*100</f>
        <v>-500.02383979656713</v>
      </c>
      <c r="R39" s="76">
        <f t="shared" si="3"/>
        <v>1597.9089999999999</v>
      </c>
      <c r="S39" s="76">
        <f t="shared" si="3"/>
        <v>-360.481</v>
      </c>
      <c r="T39" s="76">
        <f>E39-N39</f>
        <v>2114.196</v>
      </c>
    </row>
    <row r="40" spans="1:20" s="32" customFormat="1" ht="15.75">
      <c r="A40" s="41" t="s">
        <v>51</v>
      </c>
      <c r="B40" s="112" t="s">
        <v>90</v>
      </c>
      <c r="C40" s="76">
        <f>E40+D40</f>
        <v>-19.589</v>
      </c>
      <c r="D40" s="76">
        <v>0</v>
      </c>
      <c r="E40" s="76">
        <v>-19.589</v>
      </c>
      <c r="F40" s="89">
        <f t="shared" si="14"/>
        <v>3028.05</v>
      </c>
      <c r="G40" s="90">
        <v>0</v>
      </c>
      <c r="H40" s="90">
        <v>3028.05</v>
      </c>
      <c r="I40" s="99">
        <f>C40/F40*100</f>
        <v>-0.6469179835207476</v>
      </c>
      <c r="J40" s="99"/>
      <c r="K40" s="99">
        <f t="shared" si="12"/>
        <v>-0.6469179835207476</v>
      </c>
      <c r="L40" s="76">
        <f>N40+M40</f>
        <v>112.293</v>
      </c>
      <c r="M40" s="76">
        <v>0</v>
      </c>
      <c r="N40" s="76">
        <v>112.293</v>
      </c>
      <c r="O40" s="99">
        <f t="shared" si="9"/>
        <v>-17.444542402464975</v>
      </c>
      <c r="P40" s="99" t="e">
        <f>D40/M40*100</f>
        <v>#DIV/0!</v>
      </c>
      <c r="Q40" s="99">
        <f>E40/N40*100</f>
        <v>-17.444542402464975</v>
      </c>
      <c r="R40" s="76">
        <f t="shared" si="3"/>
        <v>-131.882</v>
      </c>
      <c r="S40" s="76">
        <f t="shared" si="3"/>
        <v>0</v>
      </c>
      <c r="T40" s="76">
        <f>E40-N40</f>
        <v>-131.882</v>
      </c>
    </row>
    <row r="41" spans="1:20" s="32" customFormat="1" ht="15" customHeight="1">
      <c r="A41" s="116" t="s">
        <v>98</v>
      </c>
      <c r="B41" s="112" t="s">
        <v>99</v>
      </c>
      <c r="C41" s="69">
        <f>D41+E41</f>
        <v>22.95</v>
      </c>
      <c r="D41" s="76">
        <v>0</v>
      </c>
      <c r="E41" s="76">
        <v>22.95</v>
      </c>
      <c r="F41" s="89">
        <f>G41+H41</f>
        <v>174.7</v>
      </c>
      <c r="G41" s="90"/>
      <c r="H41" s="90">
        <v>174.7</v>
      </c>
      <c r="I41" s="99">
        <f>C41/F41*100</f>
        <v>13.136805953062394</v>
      </c>
      <c r="J41" s="99"/>
      <c r="K41" s="99">
        <f t="shared" si="12"/>
        <v>13.136805953062394</v>
      </c>
      <c r="L41" s="69">
        <f>M41+N41</f>
        <v>9.26</v>
      </c>
      <c r="M41" s="76">
        <v>0</v>
      </c>
      <c r="N41" s="76">
        <v>9.26</v>
      </c>
      <c r="O41" s="99">
        <f t="shared" si="9"/>
        <v>247.8401727861771</v>
      </c>
      <c r="P41" s="99"/>
      <c r="Q41" s="99">
        <f>E41/N41*100</f>
        <v>247.8401727861771</v>
      </c>
      <c r="R41" s="76">
        <f>C41-L41</f>
        <v>13.69</v>
      </c>
      <c r="S41" s="76">
        <f>D41-M41</f>
        <v>0</v>
      </c>
      <c r="T41" s="76">
        <f>E41-N41</f>
        <v>13.69</v>
      </c>
    </row>
    <row r="42" spans="1:20" s="32" customFormat="1" ht="15" customHeight="1">
      <c r="A42" s="116" t="s">
        <v>112</v>
      </c>
      <c r="B42" s="112"/>
      <c r="C42" s="69"/>
      <c r="D42" s="76"/>
      <c r="E42" s="76"/>
      <c r="F42" s="89">
        <f>G42+H42</f>
        <v>146.096</v>
      </c>
      <c r="G42" s="90"/>
      <c r="H42" s="90">
        <v>146.096</v>
      </c>
      <c r="I42" s="99"/>
      <c r="J42" s="99"/>
      <c r="K42" s="99"/>
      <c r="L42" s="69">
        <f t="shared" si="15"/>
        <v>0</v>
      </c>
      <c r="M42" s="76">
        <v>0</v>
      </c>
      <c r="N42" s="76"/>
      <c r="O42" s="99"/>
      <c r="P42" s="99"/>
      <c r="Q42" s="99"/>
      <c r="R42" s="76"/>
      <c r="S42" s="76"/>
      <c r="T42" s="76"/>
    </row>
    <row r="43" spans="1:20" s="32" customFormat="1" ht="15" customHeight="1">
      <c r="A43" s="55" t="s">
        <v>97</v>
      </c>
      <c r="B43" s="113" t="s">
        <v>96</v>
      </c>
      <c r="C43" s="66">
        <f t="shared" si="13"/>
        <v>0</v>
      </c>
      <c r="D43" s="64">
        <v>0</v>
      </c>
      <c r="E43" s="72"/>
      <c r="F43" s="82"/>
      <c r="G43" s="117">
        <v>0</v>
      </c>
      <c r="I43" s="118"/>
      <c r="J43" s="45"/>
      <c r="K43" s="50"/>
      <c r="L43" s="66"/>
      <c r="M43" s="64"/>
      <c r="N43" s="64"/>
      <c r="O43" s="45"/>
      <c r="P43" s="45"/>
      <c r="Q43" s="45"/>
      <c r="R43" s="97"/>
      <c r="S43" s="97"/>
      <c r="T43" s="97"/>
    </row>
    <row r="44" spans="1:20" s="32" customFormat="1" ht="1.5" customHeight="1">
      <c r="A44" s="38" t="s">
        <v>66</v>
      </c>
      <c r="B44" s="113"/>
      <c r="C44" s="66"/>
      <c r="D44" s="64"/>
      <c r="E44" s="72"/>
      <c r="F44" s="82"/>
      <c r="G44" s="84"/>
      <c r="H44" s="84"/>
      <c r="I44" s="45"/>
      <c r="J44" s="45"/>
      <c r="K44" s="50" t="e">
        <f t="shared" si="12"/>
        <v>#DIV/0!</v>
      </c>
      <c r="L44" s="66">
        <f>M44+N44</f>
        <v>3044.469</v>
      </c>
      <c r="M44" s="64">
        <v>2900</v>
      </c>
      <c r="N44" s="64">
        <v>144.469</v>
      </c>
      <c r="O44" s="45">
        <f aca="true" t="shared" si="16" ref="O44:Q45">C44/L44*100</f>
        <v>0</v>
      </c>
      <c r="P44" s="45">
        <f t="shared" si="16"/>
        <v>0</v>
      </c>
      <c r="Q44" s="45">
        <f t="shared" si="16"/>
        <v>0</v>
      </c>
      <c r="R44" s="66"/>
      <c r="S44" s="66"/>
      <c r="T44" s="66"/>
    </row>
    <row r="45" spans="1:20" ht="15" customHeight="1">
      <c r="A45" s="56" t="s">
        <v>49</v>
      </c>
      <c r="B45" s="109" t="s">
        <v>50</v>
      </c>
      <c r="C45" s="66">
        <f>D45+E45</f>
        <v>2985</v>
      </c>
      <c r="D45" s="64">
        <v>2425</v>
      </c>
      <c r="E45" s="72">
        <v>560</v>
      </c>
      <c r="F45" s="82">
        <f>G45+H45</f>
        <v>7335.5</v>
      </c>
      <c r="G45" s="84">
        <v>6500</v>
      </c>
      <c r="H45" s="84">
        <v>835.5</v>
      </c>
      <c r="I45" s="50">
        <f>C45/F45*100</f>
        <v>40.69252266375843</v>
      </c>
      <c r="J45" s="50">
        <f>D45/G45*100</f>
        <v>37.30769230769231</v>
      </c>
      <c r="K45" s="50"/>
      <c r="L45" s="66">
        <f>M45+N45</f>
        <v>2119.469</v>
      </c>
      <c r="M45" s="64">
        <v>1975</v>
      </c>
      <c r="N45" s="72">
        <v>144.469</v>
      </c>
      <c r="O45" s="45">
        <f t="shared" si="16"/>
        <v>140.8371625157056</v>
      </c>
      <c r="P45" s="45">
        <f t="shared" si="16"/>
        <v>122.78481012658229</v>
      </c>
      <c r="Q45" s="45">
        <f>E45/N45*100</f>
        <v>387.6264112024033</v>
      </c>
      <c r="R45" s="97">
        <f>S45+T45</f>
        <v>865.531</v>
      </c>
      <c r="S45" s="97">
        <f>D45-M45</f>
        <v>450</v>
      </c>
      <c r="T45" s="97">
        <f>E45-N45</f>
        <v>415.531</v>
      </c>
    </row>
    <row r="46" spans="2:14" s="51" customFormat="1" ht="12">
      <c r="B46" s="114"/>
      <c r="C46" s="70"/>
      <c r="D46" s="70"/>
      <c r="E46" s="70"/>
      <c r="F46" s="91"/>
      <c r="G46" s="91"/>
      <c r="H46" s="95"/>
      <c r="L46" s="70"/>
      <c r="M46" s="70"/>
      <c r="N46" s="70"/>
    </row>
    <row r="47" spans="2:14" s="51" customFormat="1" ht="12">
      <c r="B47" s="114"/>
      <c r="C47" s="70"/>
      <c r="D47" s="70"/>
      <c r="E47" s="70"/>
      <c r="F47" s="91"/>
      <c r="G47" s="91"/>
      <c r="H47" s="95"/>
      <c r="L47" s="70"/>
      <c r="M47" s="70"/>
      <c r="N47" s="70"/>
    </row>
    <row r="48" spans="2:14" s="51" customFormat="1" ht="12">
      <c r="B48" s="114"/>
      <c r="C48" s="70"/>
      <c r="D48" s="70"/>
      <c r="E48" s="70"/>
      <c r="F48" s="91"/>
      <c r="G48" s="91"/>
      <c r="H48" s="95"/>
      <c r="L48" s="70"/>
      <c r="M48" s="70"/>
      <c r="N48" s="70"/>
    </row>
    <row r="49" spans="2:14" s="51" customFormat="1" ht="12">
      <c r="B49" s="114"/>
      <c r="C49" s="70"/>
      <c r="D49" s="70"/>
      <c r="E49" s="70"/>
      <c r="F49" s="91"/>
      <c r="G49" s="91"/>
      <c r="H49" s="95"/>
      <c r="L49" s="70"/>
      <c r="M49" s="70"/>
      <c r="N49" s="70"/>
    </row>
    <row r="50" spans="2:14" s="51" customFormat="1" ht="12">
      <c r="B50" s="114"/>
      <c r="C50" s="70"/>
      <c r="D50" s="70"/>
      <c r="E50" s="70"/>
      <c r="F50" s="91"/>
      <c r="G50" s="91"/>
      <c r="H50" s="95"/>
      <c r="L50" s="70"/>
      <c r="M50" s="70"/>
      <c r="N50" s="70"/>
    </row>
    <row r="51" spans="2:14" s="51" customFormat="1" ht="12">
      <c r="B51" s="114"/>
      <c r="C51" s="70"/>
      <c r="D51" s="70"/>
      <c r="E51" s="70"/>
      <c r="F51" s="91"/>
      <c r="G51" s="91"/>
      <c r="H51" s="95"/>
      <c r="L51" s="70"/>
      <c r="M51" s="70"/>
      <c r="N51" s="70"/>
    </row>
    <row r="52" spans="2:14" s="51" customFormat="1" ht="12">
      <c r="B52" s="114"/>
      <c r="C52" s="70"/>
      <c r="D52" s="70"/>
      <c r="E52" s="70"/>
      <c r="F52" s="91"/>
      <c r="G52" s="91"/>
      <c r="H52" s="95"/>
      <c r="L52" s="70"/>
      <c r="M52" s="70"/>
      <c r="N52" s="70"/>
    </row>
    <row r="53" spans="2:14" s="51" customFormat="1" ht="12">
      <c r="B53" s="114"/>
      <c r="C53" s="70"/>
      <c r="D53" s="70"/>
      <c r="E53" s="70"/>
      <c r="F53" s="91"/>
      <c r="G53" s="91"/>
      <c r="H53" s="95"/>
      <c r="L53" s="70"/>
      <c r="M53" s="70"/>
      <c r="N53" s="70"/>
    </row>
    <row r="54" spans="2:14" s="51" customFormat="1" ht="12">
      <c r="B54" s="114"/>
      <c r="C54" s="70"/>
      <c r="D54" s="70"/>
      <c r="E54" s="70"/>
      <c r="F54" s="91"/>
      <c r="G54" s="91"/>
      <c r="H54" s="95"/>
      <c r="L54" s="70"/>
      <c r="M54" s="70"/>
      <c r="N54" s="70"/>
    </row>
    <row r="55" spans="2:14" s="51" customFormat="1" ht="12">
      <c r="B55" s="114"/>
      <c r="C55" s="70"/>
      <c r="D55" s="70"/>
      <c r="E55" s="70"/>
      <c r="F55" s="91"/>
      <c r="G55" s="91"/>
      <c r="H55" s="95"/>
      <c r="L55" s="70"/>
      <c r="M55" s="70"/>
      <c r="N55" s="70"/>
    </row>
    <row r="56" spans="2:14" s="51" customFormat="1" ht="12">
      <c r="B56" s="114"/>
      <c r="C56" s="70"/>
      <c r="D56" s="70"/>
      <c r="E56" s="70"/>
      <c r="F56" s="91"/>
      <c r="G56" s="91"/>
      <c r="H56" s="95"/>
      <c r="L56" s="70"/>
      <c r="M56" s="70"/>
      <c r="N56" s="70"/>
    </row>
    <row r="57" spans="2:14" s="51" customFormat="1" ht="12">
      <c r="B57" s="114"/>
      <c r="C57" s="70"/>
      <c r="D57" s="70"/>
      <c r="E57" s="70"/>
      <c r="F57" s="91"/>
      <c r="G57" s="91"/>
      <c r="H57" s="95"/>
      <c r="L57" s="70"/>
      <c r="M57" s="70"/>
      <c r="N57" s="70"/>
    </row>
    <row r="58" spans="2:14" s="51" customFormat="1" ht="12">
      <c r="B58" s="114"/>
      <c r="C58" s="70"/>
      <c r="D58" s="70"/>
      <c r="E58" s="70"/>
      <c r="F58" s="91"/>
      <c r="G58" s="91"/>
      <c r="H58" s="95"/>
      <c r="L58" s="70"/>
      <c r="M58" s="70"/>
      <c r="N58" s="70"/>
    </row>
    <row r="59" spans="2:14" s="51" customFormat="1" ht="12">
      <c r="B59" s="114"/>
      <c r="C59" s="70"/>
      <c r="D59" s="70"/>
      <c r="E59" s="70"/>
      <c r="F59" s="91"/>
      <c r="G59" s="91"/>
      <c r="H59" s="95"/>
      <c r="L59" s="70"/>
      <c r="M59" s="70"/>
      <c r="N59" s="70"/>
    </row>
    <row r="60" spans="2:14" s="51" customFormat="1" ht="12">
      <c r="B60" s="114"/>
      <c r="C60" s="70"/>
      <c r="D60" s="70"/>
      <c r="E60" s="70"/>
      <c r="F60" s="91"/>
      <c r="G60" s="91"/>
      <c r="H60" s="95"/>
      <c r="L60" s="70"/>
      <c r="M60" s="70"/>
      <c r="N60" s="70"/>
    </row>
    <row r="61" spans="2:14" s="51" customFormat="1" ht="12">
      <c r="B61" s="114"/>
      <c r="C61" s="70"/>
      <c r="D61" s="70"/>
      <c r="E61" s="70"/>
      <c r="F61" s="91"/>
      <c r="G61" s="91"/>
      <c r="H61" s="95"/>
      <c r="L61" s="70"/>
      <c r="M61" s="70"/>
      <c r="N61" s="70"/>
    </row>
    <row r="62" spans="2:14" s="51" customFormat="1" ht="12">
      <c r="B62" s="114"/>
      <c r="C62" s="70"/>
      <c r="D62" s="70"/>
      <c r="E62" s="70"/>
      <c r="F62" s="91"/>
      <c r="G62" s="91"/>
      <c r="H62" s="95"/>
      <c r="L62" s="70"/>
      <c r="M62" s="70"/>
      <c r="N62" s="70"/>
    </row>
    <row r="63" spans="2:14" s="51" customFormat="1" ht="12">
      <c r="B63" s="114"/>
      <c r="C63" s="70"/>
      <c r="D63" s="70"/>
      <c r="E63" s="70"/>
      <c r="F63" s="91"/>
      <c r="G63" s="91"/>
      <c r="H63" s="95"/>
      <c r="L63" s="70"/>
      <c r="M63" s="70"/>
      <c r="N63" s="70"/>
    </row>
    <row r="64" spans="2:14" s="51" customFormat="1" ht="12">
      <c r="B64" s="114"/>
      <c r="C64" s="70"/>
      <c r="D64" s="70"/>
      <c r="E64" s="70"/>
      <c r="F64" s="91"/>
      <c r="G64" s="91"/>
      <c r="H64" s="95"/>
      <c r="L64" s="70"/>
      <c r="M64" s="70"/>
      <c r="N64" s="70"/>
    </row>
    <row r="65" spans="2:14" s="51" customFormat="1" ht="12">
      <c r="B65" s="114"/>
      <c r="C65" s="70"/>
      <c r="D65" s="70"/>
      <c r="E65" s="70"/>
      <c r="F65" s="91"/>
      <c r="G65" s="91"/>
      <c r="H65" s="95"/>
      <c r="L65" s="70"/>
      <c r="M65" s="70"/>
      <c r="N65" s="70"/>
    </row>
    <row r="66" spans="2:14" s="51" customFormat="1" ht="12">
      <c r="B66" s="114"/>
      <c r="C66" s="70"/>
      <c r="D66" s="70"/>
      <c r="E66" s="70"/>
      <c r="F66" s="91"/>
      <c r="G66" s="91"/>
      <c r="H66" s="95"/>
      <c r="L66" s="70"/>
      <c r="M66" s="70"/>
      <c r="N66" s="70"/>
    </row>
    <row r="67" spans="2:14" s="51" customFormat="1" ht="12">
      <c r="B67" s="114"/>
      <c r="C67" s="70"/>
      <c r="D67" s="70"/>
      <c r="E67" s="70"/>
      <c r="F67" s="91"/>
      <c r="G67" s="91"/>
      <c r="H67" s="95"/>
      <c r="L67" s="70"/>
      <c r="M67" s="70"/>
      <c r="N67" s="70"/>
    </row>
    <row r="68" spans="2:14" s="51" customFormat="1" ht="12">
      <c r="B68" s="114"/>
      <c r="C68" s="70"/>
      <c r="D68" s="70"/>
      <c r="E68" s="70"/>
      <c r="F68" s="91"/>
      <c r="G68" s="91"/>
      <c r="H68" s="95"/>
      <c r="L68" s="70"/>
      <c r="M68" s="70"/>
      <c r="N68" s="70"/>
    </row>
    <row r="69" spans="2:14" s="51" customFormat="1" ht="12">
      <c r="B69" s="114"/>
      <c r="C69" s="70"/>
      <c r="D69" s="70"/>
      <c r="E69" s="70"/>
      <c r="F69" s="91"/>
      <c r="G69" s="91"/>
      <c r="H69" s="95"/>
      <c r="L69" s="70"/>
      <c r="M69" s="70"/>
      <c r="N69" s="70"/>
    </row>
    <row r="70" spans="2:14" s="51" customFormat="1" ht="12">
      <c r="B70" s="114"/>
      <c r="C70" s="70"/>
      <c r="D70" s="70"/>
      <c r="E70" s="70"/>
      <c r="F70" s="91"/>
      <c r="G70" s="91"/>
      <c r="H70" s="95"/>
      <c r="L70" s="70"/>
      <c r="M70" s="70"/>
      <c r="N70" s="70"/>
    </row>
    <row r="71" spans="2:14" s="51" customFormat="1" ht="12">
      <c r="B71" s="114"/>
      <c r="C71" s="70"/>
      <c r="D71" s="70"/>
      <c r="E71" s="70"/>
      <c r="F71" s="91"/>
      <c r="G71" s="91"/>
      <c r="H71" s="95"/>
      <c r="L71" s="70"/>
      <c r="M71" s="70"/>
      <c r="N71" s="70"/>
    </row>
    <row r="72" spans="2:14" s="51" customFormat="1" ht="12">
      <c r="B72" s="114"/>
      <c r="C72" s="70"/>
      <c r="D72" s="70"/>
      <c r="E72" s="70"/>
      <c r="F72" s="91"/>
      <c r="G72" s="91"/>
      <c r="H72" s="95"/>
      <c r="L72" s="70"/>
      <c r="M72" s="70"/>
      <c r="N72" s="70"/>
    </row>
    <row r="73" spans="2:14" s="51" customFormat="1" ht="12">
      <c r="B73" s="114"/>
      <c r="C73" s="70"/>
      <c r="D73" s="70"/>
      <c r="E73" s="70"/>
      <c r="F73" s="91"/>
      <c r="G73" s="91"/>
      <c r="H73" s="95"/>
      <c r="L73" s="70"/>
      <c r="M73" s="70"/>
      <c r="N73" s="70"/>
    </row>
    <row r="74" spans="2:14" s="51" customFormat="1" ht="12">
      <c r="B74" s="114"/>
      <c r="C74" s="70"/>
      <c r="D74" s="70"/>
      <c r="E74" s="70"/>
      <c r="F74" s="91"/>
      <c r="G74" s="91"/>
      <c r="H74" s="95"/>
      <c r="L74" s="70"/>
      <c r="M74" s="70"/>
      <c r="N74" s="70"/>
    </row>
    <row r="75" spans="2:14" s="51" customFormat="1" ht="12">
      <c r="B75" s="114"/>
      <c r="C75" s="70"/>
      <c r="D75" s="70"/>
      <c r="E75" s="70"/>
      <c r="F75" s="91"/>
      <c r="G75" s="91"/>
      <c r="H75" s="95"/>
      <c r="L75" s="70"/>
      <c r="M75" s="70"/>
      <c r="N75" s="70"/>
    </row>
    <row r="76" spans="2:14" s="51" customFormat="1" ht="12">
      <c r="B76" s="114"/>
      <c r="C76" s="70"/>
      <c r="D76" s="70"/>
      <c r="E76" s="70"/>
      <c r="F76" s="91"/>
      <c r="G76" s="91"/>
      <c r="H76" s="95"/>
      <c r="L76" s="70"/>
      <c r="M76" s="70"/>
      <c r="N76" s="70"/>
    </row>
    <row r="77" spans="2:14" s="51" customFormat="1" ht="12">
      <c r="B77" s="114"/>
      <c r="C77" s="70"/>
      <c r="D77" s="70"/>
      <c r="E77" s="70"/>
      <c r="F77" s="91"/>
      <c r="G77" s="91"/>
      <c r="H77" s="95"/>
      <c r="L77" s="70"/>
      <c r="M77" s="70"/>
      <c r="N77" s="70"/>
    </row>
    <row r="78" spans="2:14" s="51" customFormat="1" ht="12">
      <c r="B78" s="114"/>
      <c r="C78" s="70"/>
      <c r="D78" s="70"/>
      <c r="E78" s="70"/>
      <c r="F78" s="91"/>
      <c r="G78" s="91"/>
      <c r="H78" s="95"/>
      <c r="L78" s="70"/>
      <c r="M78" s="70"/>
      <c r="N78" s="70"/>
    </row>
    <row r="79" spans="2:14" s="51" customFormat="1" ht="12">
      <c r="B79" s="114"/>
      <c r="C79" s="70"/>
      <c r="D79" s="70"/>
      <c r="E79" s="70"/>
      <c r="F79" s="91"/>
      <c r="G79" s="91"/>
      <c r="H79" s="95"/>
      <c r="L79" s="70"/>
      <c r="M79" s="70"/>
      <c r="N79" s="70"/>
    </row>
    <row r="80" spans="2:14" s="51" customFormat="1" ht="12">
      <c r="B80" s="114"/>
      <c r="C80" s="70"/>
      <c r="D80" s="70"/>
      <c r="E80" s="70"/>
      <c r="F80" s="91"/>
      <c r="G80" s="91"/>
      <c r="H80" s="95"/>
      <c r="L80" s="70"/>
      <c r="M80" s="70"/>
      <c r="N80" s="70"/>
    </row>
    <row r="81" spans="2:14" s="51" customFormat="1" ht="12">
      <c r="B81" s="114"/>
      <c r="C81" s="70"/>
      <c r="D81" s="70"/>
      <c r="E81" s="70"/>
      <c r="F81" s="91"/>
      <c r="G81" s="91"/>
      <c r="H81" s="95"/>
      <c r="L81" s="70"/>
      <c r="M81" s="70"/>
      <c r="N81" s="70"/>
    </row>
    <row r="82" spans="2:14" s="51" customFormat="1" ht="12">
      <c r="B82" s="114"/>
      <c r="C82" s="70"/>
      <c r="D82" s="70"/>
      <c r="E82" s="70"/>
      <c r="F82" s="91"/>
      <c r="G82" s="91"/>
      <c r="H82" s="95"/>
      <c r="L82" s="70"/>
      <c r="M82" s="70"/>
      <c r="N82" s="70"/>
    </row>
    <row r="83" spans="2:14" s="51" customFormat="1" ht="12">
      <c r="B83" s="114"/>
      <c r="C83" s="70"/>
      <c r="D83" s="70"/>
      <c r="E83" s="70"/>
      <c r="F83" s="91"/>
      <c r="G83" s="91"/>
      <c r="H83" s="95"/>
      <c r="L83" s="70"/>
      <c r="M83" s="70"/>
      <c r="N83" s="70"/>
    </row>
    <row r="84" spans="2:14" s="51" customFormat="1" ht="12">
      <c r="B84" s="114"/>
      <c r="C84" s="70"/>
      <c r="D84" s="70"/>
      <c r="E84" s="70"/>
      <c r="F84" s="91"/>
      <c r="G84" s="91"/>
      <c r="H84" s="95"/>
      <c r="L84" s="70"/>
      <c r="M84" s="70"/>
      <c r="N84" s="70"/>
    </row>
    <row r="85" spans="2:14" s="51" customFormat="1" ht="12">
      <c r="B85" s="114"/>
      <c r="C85" s="70"/>
      <c r="D85" s="70"/>
      <c r="E85" s="70"/>
      <c r="F85" s="91"/>
      <c r="G85" s="91"/>
      <c r="H85" s="95"/>
      <c r="L85" s="70"/>
      <c r="M85" s="70"/>
      <c r="N85" s="70"/>
    </row>
    <row r="86" spans="2:14" s="51" customFormat="1" ht="12">
      <c r="B86" s="114"/>
      <c r="C86" s="70"/>
      <c r="D86" s="70"/>
      <c r="E86" s="70"/>
      <c r="F86" s="91"/>
      <c r="G86" s="91"/>
      <c r="H86" s="95"/>
      <c r="L86" s="70"/>
      <c r="M86" s="70"/>
      <c r="N86" s="70"/>
    </row>
    <row r="87" spans="2:14" s="51" customFormat="1" ht="12">
      <c r="B87" s="114"/>
      <c r="C87" s="70"/>
      <c r="D87" s="70"/>
      <c r="E87" s="70"/>
      <c r="F87" s="91"/>
      <c r="G87" s="91"/>
      <c r="H87" s="95"/>
      <c r="L87" s="70"/>
      <c r="M87" s="70"/>
      <c r="N87" s="70"/>
    </row>
    <row r="88" spans="2:14" s="51" customFormat="1" ht="12">
      <c r="B88" s="114"/>
      <c r="C88" s="70"/>
      <c r="D88" s="70"/>
      <c r="E88" s="70"/>
      <c r="F88" s="91"/>
      <c r="G88" s="91"/>
      <c r="H88" s="95"/>
      <c r="L88" s="70"/>
      <c r="M88" s="70"/>
      <c r="N88" s="70"/>
    </row>
    <row r="89" spans="2:14" s="51" customFormat="1" ht="12">
      <c r="B89" s="114"/>
      <c r="C89" s="70"/>
      <c r="D89" s="70"/>
      <c r="E89" s="70"/>
      <c r="F89" s="91"/>
      <c r="G89" s="91"/>
      <c r="H89" s="95"/>
      <c r="L89" s="70"/>
      <c r="M89" s="70"/>
      <c r="N89" s="70"/>
    </row>
    <row r="90" spans="2:14" s="51" customFormat="1" ht="12">
      <c r="B90" s="114"/>
      <c r="C90" s="70"/>
      <c r="D90" s="70"/>
      <c r="E90" s="70"/>
      <c r="F90" s="91"/>
      <c r="G90" s="91"/>
      <c r="H90" s="95"/>
      <c r="L90" s="70"/>
      <c r="M90" s="70"/>
      <c r="N90" s="70"/>
    </row>
    <row r="91" spans="2:14" s="51" customFormat="1" ht="12">
      <c r="B91" s="114"/>
      <c r="C91" s="70"/>
      <c r="D91" s="70"/>
      <c r="E91" s="70"/>
      <c r="F91" s="91"/>
      <c r="G91" s="91"/>
      <c r="H91" s="95"/>
      <c r="L91" s="70"/>
      <c r="M91" s="70"/>
      <c r="N91" s="70"/>
    </row>
    <row r="92" spans="2:14" s="51" customFormat="1" ht="12">
      <c r="B92" s="114"/>
      <c r="C92" s="70"/>
      <c r="D92" s="70"/>
      <c r="E92" s="70"/>
      <c r="F92" s="91"/>
      <c r="G92" s="91"/>
      <c r="H92" s="95"/>
      <c r="L92" s="70"/>
      <c r="M92" s="70"/>
      <c r="N92" s="70"/>
    </row>
    <row r="93" spans="2:14" s="51" customFormat="1" ht="12">
      <c r="B93" s="114"/>
      <c r="C93" s="70"/>
      <c r="D93" s="70"/>
      <c r="E93" s="70"/>
      <c r="F93" s="91"/>
      <c r="G93" s="91"/>
      <c r="H93" s="95"/>
      <c r="L93" s="70"/>
      <c r="M93" s="70"/>
      <c r="N93" s="70"/>
    </row>
    <row r="94" spans="2:14" s="51" customFormat="1" ht="12">
      <c r="B94" s="114"/>
      <c r="C94" s="70"/>
      <c r="D94" s="70"/>
      <c r="E94" s="70"/>
      <c r="F94" s="91"/>
      <c r="G94" s="91"/>
      <c r="H94" s="95"/>
      <c r="L94" s="70"/>
      <c r="M94" s="70"/>
      <c r="N94" s="70"/>
    </row>
    <row r="95" spans="2:14" s="51" customFormat="1" ht="12">
      <c r="B95" s="114"/>
      <c r="C95" s="70"/>
      <c r="D95" s="70"/>
      <c r="E95" s="70"/>
      <c r="F95" s="91"/>
      <c r="G95" s="91"/>
      <c r="H95" s="95"/>
      <c r="L95" s="70"/>
      <c r="M95" s="70"/>
      <c r="N95" s="70"/>
    </row>
    <row r="96" spans="2:14" s="51" customFormat="1" ht="12">
      <c r="B96" s="114"/>
      <c r="C96" s="70"/>
      <c r="D96" s="70"/>
      <c r="E96" s="70"/>
      <c r="F96" s="91"/>
      <c r="G96" s="91"/>
      <c r="H96" s="95"/>
      <c r="L96" s="70"/>
      <c r="M96" s="70"/>
      <c r="N96" s="70"/>
    </row>
    <row r="97" spans="2:14" s="51" customFormat="1" ht="12">
      <c r="B97" s="114"/>
      <c r="C97" s="70"/>
      <c r="D97" s="70"/>
      <c r="E97" s="70"/>
      <c r="F97" s="91"/>
      <c r="G97" s="91"/>
      <c r="H97" s="95"/>
      <c r="L97" s="70"/>
      <c r="M97" s="70"/>
      <c r="N97" s="70"/>
    </row>
    <row r="98" spans="2:14" s="51" customFormat="1" ht="12">
      <c r="B98" s="114"/>
      <c r="C98" s="70"/>
      <c r="D98" s="70"/>
      <c r="E98" s="70"/>
      <c r="F98" s="91"/>
      <c r="G98" s="91"/>
      <c r="H98" s="95"/>
      <c r="L98" s="70"/>
      <c r="M98" s="70"/>
      <c r="N98" s="70"/>
    </row>
    <row r="99" spans="2:14" s="51" customFormat="1" ht="12">
      <c r="B99" s="114"/>
      <c r="C99" s="70"/>
      <c r="D99" s="70"/>
      <c r="E99" s="70"/>
      <c r="F99" s="91"/>
      <c r="G99" s="91"/>
      <c r="H99" s="95"/>
      <c r="L99" s="70"/>
      <c r="M99" s="70"/>
      <c r="N99" s="70"/>
    </row>
    <row r="100" spans="2:14" s="51" customFormat="1" ht="12">
      <c r="B100" s="114"/>
      <c r="C100" s="70"/>
      <c r="D100" s="70"/>
      <c r="E100" s="70"/>
      <c r="F100" s="91"/>
      <c r="G100" s="91"/>
      <c r="H100" s="95"/>
      <c r="L100" s="70"/>
      <c r="M100" s="70"/>
      <c r="N100" s="70"/>
    </row>
    <row r="101" spans="2:14" s="51" customFormat="1" ht="12">
      <c r="B101" s="114"/>
      <c r="C101" s="70"/>
      <c r="D101" s="70"/>
      <c r="E101" s="70"/>
      <c r="F101" s="91"/>
      <c r="G101" s="91"/>
      <c r="H101" s="95"/>
      <c r="L101" s="70"/>
      <c r="M101" s="70"/>
      <c r="N101" s="70"/>
    </row>
    <row r="102" spans="2:14" s="51" customFormat="1" ht="12">
      <c r="B102" s="114"/>
      <c r="C102" s="70"/>
      <c r="D102" s="70"/>
      <c r="E102" s="70"/>
      <c r="F102" s="91"/>
      <c r="G102" s="91"/>
      <c r="H102" s="95"/>
      <c r="L102" s="70"/>
      <c r="M102" s="70"/>
      <c r="N102" s="70"/>
    </row>
    <row r="103" spans="2:14" s="51" customFormat="1" ht="12">
      <c r="B103" s="114"/>
      <c r="C103" s="70"/>
      <c r="D103" s="70"/>
      <c r="E103" s="70"/>
      <c r="F103" s="91"/>
      <c r="G103" s="91"/>
      <c r="H103" s="95"/>
      <c r="L103" s="70"/>
      <c r="M103" s="70"/>
      <c r="N103" s="70"/>
    </row>
    <row r="104" spans="2:14" s="51" customFormat="1" ht="12">
      <c r="B104" s="114"/>
      <c r="C104" s="70"/>
      <c r="D104" s="70"/>
      <c r="E104" s="70"/>
      <c r="F104" s="91"/>
      <c r="G104" s="91"/>
      <c r="H104" s="95"/>
      <c r="L104" s="70"/>
      <c r="M104" s="70"/>
      <c r="N104" s="70"/>
    </row>
    <row r="105" spans="2:14" s="51" customFormat="1" ht="12">
      <c r="B105" s="114"/>
      <c r="C105" s="70"/>
      <c r="D105" s="70"/>
      <c r="E105" s="70"/>
      <c r="F105" s="91"/>
      <c r="G105" s="91"/>
      <c r="H105" s="95"/>
      <c r="L105" s="70"/>
      <c r="M105" s="70"/>
      <c r="N105" s="70"/>
    </row>
    <row r="106" spans="2:14" s="51" customFormat="1" ht="12">
      <c r="B106" s="114"/>
      <c r="C106" s="70"/>
      <c r="D106" s="70"/>
      <c r="E106" s="70"/>
      <c r="F106" s="91"/>
      <c r="G106" s="91"/>
      <c r="H106" s="95"/>
      <c r="L106" s="70"/>
      <c r="M106" s="70"/>
      <c r="N106" s="70"/>
    </row>
    <row r="107" spans="2:14" s="51" customFormat="1" ht="12">
      <c r="B107" s="114"/>
      <c r="C107" s="70"/>
      <c r="D107" s="70"/>
      <c r="E107" s="70"/>
      <c r="F107" s="91"/>
      <c r="G107" s="91"/>
      <c r="H107" s="95"/>
      <c r="L107" s="70"/>
      <c r="M107" s="70"/>
      <c r="N107" s="70"/>
    </row>
    <row r="108" spans="2:14" s="51" customFormat="1" ht="12">
      <c r="B108" s="114"/>
      <c r="C108" s="70"/>
      <c r="D108" s="70"/>
      <c r="E108" s="70"/>
      <c r="F108" s="91"/>
      <c r="G108" s="91"/>
      <c r="H108" s="95"/>
      <c r="L108" s="70"/>
      <c r="M108" s="70"/>
      <c r="N108" s="70"/>
    </row>
    <row r="109" spans="2:14" s="51" customFormat="1" ht="12">
      <c r="B109" s="114"/>
      <c r="C109" s="70"/>
      <c r="D109" s="70"/>
      <c r="E109" s="70"/>
      <c r="F109" s="91"/>
      <c r="G109" s="91"/>
      <c r="H109" s="95"/>
      <c r="L109" s="70"/>
      <c r="M109" s="70"/>
      <c r="N109" s="70"/>
    </row>
    <row r="110" spans="2:14" s="51" customFormat="1" ht="12">
      <c r="B110" s="114"/>
      <c r="C110" s="70"/>
      <c r="D110" s="70"/>
      <c r="E110" s="70"/>
      <c r="F110" s="91"/>
      <c r="G110" s="91"/>
      <c r="H110" s="95"/>
      <c r="L110" s="70"/>
      <c r="M110" s="70"/>
      <c r="N110" s="70"/>
    </row>
    <row r="111" spans="2:14" s="51" customFormat="1" ht="12">
      <c r="B111" s="114"/>
      <c r="C111" s="70"/>
      <c r="D111" s="70"/>
      <c r="E111" s="70"/>
      <c r="F111" s="91"/>
      <c r="G111" s="91"/>
      <c r="H111" s="95"/>
      <c r="L111" s="70"/>
      <c r="M111" s="70"/>
      <c r="N111" s="70"/>
    </row>
    <row r="112" spans="2:14" s="51" customFormat="1" ht="12">
      <c r="B112" s="114"/>
      <c r="C112" s="70"/>
      <c r="D112" s="70"/>
      <c r="E112" s="70"/>
      <c r="F112" s="91"/>
      <c r="G112" s="91"/>
      <c r="H112" s="95"/>
      <c r="L112" s="70"/>
      <c r="M112" s="70"/>
      <c r="N112" s="70"/>
    </row>
    <row r="113" spans="2:14" s="51" customFormat="1" ht="12">
      <c r="B113" s="114"/>
      <c r="C113" s="70"/>
      <c r="D113" s="70"/>
      <c r="E113" s="70"/>
      <c r="F113" s="91"/>
      <c r="G113" s="91"/>
      <c r="H113" s="95"/>
      <c r="L113" s="70"/>
      <c r="M113" s="70"/>
      <c r="N113" s="70"/>
    </row>
    <row r="114" spans="2:14" s="51" customFormat="1" ht="12">
      <c r="B114" s="114"/>
      <c r="C114" s="70"/>
      <c r="D114" s="70"/>
      <c r="E114" s="70"/>
      <c r="F114" s="91"/>
      <c r="G114" s="91"/>
      <c r="H114" s="95"/>
      <c r="L114" s="70"/>
      <c r="M114" s="70"/>
      <c r="N114" s="70"/>
    </row>
    <row r="115" spans="2:14" s="51" customFormat="1" ht="12">
      <c r="B115" s="114"/>
      <c r="C115" s="70"/>
      <c r="D115" s="70"/>
      <c r="E115" s="70"/>
      <c r="F115" s="91"/>
      <c r="G115" s="91"/>
      <c r="H115" s="95"/>
      <c r="L115" s="70"/>
      <c r="M115" s="70"/>
      <c r="N115" s="70"/>
    </row>
    <row r="116" spans="2:14" s="51" customFormat="1" ht="12">
      <c r="B116" s="114"/>
      <c r="C116" s="70"/>
      <c r="D116" s="70"/>
      <c r="E116" s="70"/>
      <c r="F116" s="91"/>
      <c r="G116" s="91"/>
      <c r="H116" s="95"/>
      <c r="L116" s="70"/>
      <c r="M116" s="70"/>
      <c r="N116" s="70"/>
    </row>
    <row r="117" spans="2:14" s="51" customFormat="1" ht="12">
      <c r="B117" s="114"/>
      <c r="C117" s="70"/>
      <c r="D117" s="70"/>
      <c r="E117" s="70"/>
      <c r="F117" s="91"/>
      <c r="G117" s="91"/>
      <c r="H117" s="95"/>
      <c r="L117" s="70"/>
      <c r="M117" s="70"/>
      <c r="N117" s="70"/>
    </row>
    <row r="118" spans="2:14" s="51" customFormat="1" ht="12">
      <c r="B118" s="114"/>
      <c r="C118" s="70"/>
      <c r="D118" s="70"/>
      <c r="E118" s="70"/>
      <c r="F118" s="91"/>
      <c r="G118" s="91"/>
      <c r="H118" s="95"/>
      <c r="L118" s="70"/>
      <c r="M118" s="70"/>
      <c r="N118" s="70"/>
    </row>
    <row r="119" spans="2:14" s="51" customFormat="1" ht="12">
      <c r="B119" s="114"/>
      <c r="C119" s="70"/>
      <c r="D119" s="70"/>
      <c r="E119" s="70"/>
      <c r="F119" s="91"/>
      <c r="G119" s="91"/>
      <c r="H119" s="95"/>
      <c r="L119" s="70"/>
      <c r="M119" s="70"/>
      <c r="N119" s="70"/>
    </row>
    <row r="120" spans="2:14" s="51" customFormat="1" ht="12">
      <c r="B120" s="114"/>
      <c r="C120" s="70"/>
      <c r="D120" s="70"/>
      <c r="E120" s="70"/>
      <c r="F120" s="91"/>
      <c r="G120" s="91"/>
      <c r="H120" s="95"/>
      <c r="L120" s="70"/>
      <c r="M120" s="70"/>
      <c r="N120" s="70"/>
    </row>
    <row r="121" spans="2:14" s="51" customFormat="1" ht="12">
      <c r="B121" s="114"/>
      <c r="C121" s="70"/>
      <c r="D121" s="70"/>
      <c r="E121" s="70"/>
      <c r="F121" s="91"/>
      <c r="G121" s="91"/>
      <c r="H121" s="95"/>
      <c r="L121" s="70"/>
      <c r="M121" s="70"/>
      <c r="N121" s="70"/>
    </row>
    <row r="122" spans="2:14" s="51" customFormat="1" ht="12">
      <c r="B122" s="114"/>
      <c r="C122" s="70"/>
      <c r="D122" s="70"/>
      <c r="E122" s="70"/>
      <c r="F122" s="91"/>
      <c r="G122" s="91"/>
      <c r="H122" s="95"/>
      <c r="L122" s="70"/>
      <c r="M122" s="70"/>
      <c r="N122" s="70"/>
    </row>
    <row r="123" spans="2:14" s="51" customFormat="1" ht="12">
      <c r="B123" s="114"/>
      <c r="C123" s="70"/>
      <c r="D123" s="70"/>
      <c r="E123" s="70"/>
      <c r="F123" s="91"/>
      <c r="G123" s="91"/>
      <c r="H123" s="95"/>
      <c r="L123" s="70"/>
      <c r="M123" s="70"/>
      <c r="N123" s="70"/>
    </row>
    <row r="124" spans="2:14" s="51" customFormat="1" ht="12">
      <c r="B124" s="114"/>
      <c r="C124" s="70"/>
      <c r="D124" s="70"/>
      <c r="E124" s="70"/>
      <c r="F124" s="91"/>
      <c r="G124" s="91"/>
      <c r="H124" s="95"/>
      <c r="L124" s="70"/>
      <c r="M124" s="70"/>
      <c r="N124" s="70"/>
    </row>
    <row r="125" spans="2:14" s="51" customFormat="1" ht="12">
      <c r="B125" s="114"/>
      <c r="C125" s="70"/>
      <c r="D125" s="70"/>
      <c r="E125" s="70"/>
      <c r="F125" s="91"/>
      <c r="G125" s="91"/>
      <c r="H125" s="95"/>
      <c r="L125" s="70"/>
      <c r="M125" s="70"/>
      <c r="N125" s="70"/>
    </row>
    <row r="126" spans="2:14" s="51" customFormat="1" ht="12">
      <c r="B126" s="114"/>
      <c r="C126" s="70"/>
      <c r="D126" s="70"/>
      <c r="E126" s="70"/>
      <c r="F126" s="91"/>
      <c r="G126" s="91"/>
      <c r="H126" s="95"/>
      <c r="L126" s="70"/>
      <c r="M126" s="70"/>
      <c r="N126" s="70"/>
    </row>
    <row r="127" spans="2:14" s="51" customFormat="1" ht="12">
      <c r="B127" s="114"/>
      <c r="C127" s="70"/>
      <c r="D127" s="70"/>
      <c r="E127" s="70"/>
      <c r="F127" s="91"/>
      <c r="G127" s="91"/>
      <c r="H127" s="95"/>
      <c r="L127" s="70"/>
      <c r="M127" s="70"/>
      <c r="N127" s="70"/>
    </row>
    <row r="128" spans="2:14" s="51" customFormat="1" ht="12">
      <c r="B128" s="114"/>
      <c r="C128" s="70"/>
      <c r="D128" s="70"/>
      <c r="E128" s="70"/>
      <c r="F128" s="91"/>
      <c r="G128" s="91"/>
      <c r="H128" s="95"/>
      <c r="L128" s="70"/>
      <c r="M128" s="70"/>
      <c r="N128" s="70"/>
    </row>
    <row r="129" spans="2:14" s="51" customFormat="1" ht="12">
      <c r="B129" s="114"/>
      <c r="C129" s="70"/>
      <c r="D129" s="70"/>
      <c r="E129" s="70"/>
      <c r="F129" s="91"/>
      <c r="G129" s="91"/>
      <c r="H129" s="95"/>
      <c r="L129" s="70"/>
      <c r="M129" s="70"/>
      <c r="N129" s="70"/>
    </row>
    <row r="130" spans="2:14" s="51" customFormat="1" ht="12">
      <c r="B130" s="114"/>
      <c r="C130" s="70"/>
      <c r="D130" s="70"/>
      <c r="E130" s="70"/>
      <c r="F130" s="91"/>
      <c r="G130" s="91"/>
      <c r="H130" s="95"/>
      <c r="L130" s="70"/>
      <c r="M130" s="70"/>
      <c r="N130" s="70"/>
    </row>
    <row r="131" spans="2:14" s="51" customFormat="1" ht="12">
      <c r="B131" s="114"/>
      <c r="C131" s="70"/>
      <c r="D131" s="70"/>
      <c r="E131" s="70"/>
      <c r="F131" s="91"/>
      <c r="G131" s="91"/>
      <c r="H131" s="95"/>
      <c r="L131" s="70"/>
      <c r="M131" s="70"/>
      <c r="N131" s="70"/>
    </row>
    <row r="132" spans="2:14" s="51" customFormat="1" ht="12">
      <c r="B132" s="114"/>
      <c r="C132" s="70"/>
      <c r="D132" s="70"/>
      <c r="E132" s="70"/>
      <c r="F132" s="91"/>
      <c r="G132" s="91"/>
      <c r="H132" s="95"/>
      <c r="L132" s="70"/>
      <c r="M132" s="70"/>
      <c r="N132" s="70"/>
    </row>
    <row r="133" spans="2:14" s="51" customFormat="1" ht="12">
      <c r="B133" s="114"/>
      <c r="C133" s="70"/>
      <c r="D133" s="70"/>
      <c r="E133" s="70"/>
      <c r="F133" s="91"/>
      <c r="G133" s="91"/>
      <c r="H133" s="95"/>
      <c r="L133" s="70"/>
      <c r="M133" s="70"/>
      <c r="N133" s="70"/>
    </row>
    <row r="134" spans="2:14" s="51" customFormat="1" ht="12">
      <c r="B134" s="114"/>
      <c r="C134" s="70"/>
      <c r="D134" s="70"/>
      <c r="E134" s="70"/>
      <c r="F134" s="91"/>
      <c r="G134" s="91"/>
      <c r="H134" s="95"/>
      <c r="L134" s="70"/>
      <c r="M134" s="70"/>
      <c r="N134" s="70"/>
    </row>
    <row r="135" spans="2:14" s="51" customFormat="1" ht="12">
      <c r="B135" s="114"/>
      <c r="C135" s="70"/>
      <c r="D135" s="70"/>
      <c r="E135" s="70"/>
      <c r="F135" s="91"/>
      <c r="G135" s="91"/>
      <c r="H135" s="95"/>
      <c r="L135" s="70"/>
      <c r="M135" s="70"/>
      <c r="N135" s="70"/>
    </row>
    <row r="136" spans="2:14" s="51" customFormat="1" ht="12">
      <c r="B136" s="114"/>
      <c r="C136" s="70"/>
      <c r="D136" s="70"/>
      <c r="E136" s="70"/>
      <c r="F136" s="91"/>
      <c r="G136" s="91"/>
      <c r="H136" s="95"/>
      <c r="L136" s="70"/>
      <c r="M136" s="70"/>
      <c r="N136" s="70"/>
    </row>
    <row r="137" spans="2:14" s="51" customFormat="1" ht="12">
      <c r="B137" s="114"/>
      <c r="C137" s="70"/>
      <c r="D137" s="70"/>
      <c r="E137" s="70"/>
      <c r="F137" s="91"/>
      <c r="G137" s="91"/>
      <c r="H137" s="95"/>
      <c r="L137" s="70"/>
      <c r="M137" s="70"/>
      <c r="N137" s="70"/>
    </row>
    <row r="138" spans="2:14" s="51" customFormat="1" ht="12">
      <c r="B138" s="114"/>
      <c r="C138" s="70"/>
      <c r="D138" s="70"/>
      <c r="E138" s="70"/>
      <c r="F138" s="91"/>
      <c r="G138" s="91"/>
      <c r="H138" s="95"/>
      <c r="L138" s="70"/>
      <c r="M138" s="70"/>
      <c r="N138" s="70"/>
    </row>
    <row r="139" spans="2:14" s="51" customFormat="1" ht="12">
      <c r="B139" s="114"/>
      <c r="C139" s="70"/>
      <c r="D139" s="70"/>
      <c r="E139" s="70"/>
      <c r="F139" s="91"/>
      <c r="G139" s="91"/>
      <c r="H139" s="95"/>
      <c r="L139" s="70"/>
      <c r="M139" s="70"/>
      <c r="N139" s="70"/>
    </row>
    <row r="140" spans="2:14" s="51" customFormat="1" ht="12">
      <c r="B140" s="114"/>
      <c r="C140" s="70"/>
      <c r="D140" s="70"/>
      <c r="E140" s="70"/>
      <c r="F140" s="91"/>
      <c r="G140" s="91"/>
      <c r="H140" s="95"/>
      <c r="L140" s="70"/>
      <c r="M140" s="70"/>
      <c r="N140" s="70"/>
    </row>
    <row r="141" spans="2:14" s="51" customFormat="1" ht="12">
      <c r="B141" s="114"/>
      <c r="C141" s="70"/>
      <c r="D141" s="70"/>
      <c r="E141" s="70"/>
      <c r="F141" s="91"/>
      <c r="G141" s="91"/>
      <c r="H141" s="95"/>
      <c r="L141" s="70"/>
      <c r="M141" s="70"/>
      <c r="N141" s="70"/>
    </row>
    <row r="142" spans="2:14" s="51" customFormat="1" ht="12">
      <c r="B142" s="114"/>
      <c r="C142" s="70"/>
      <c r="D142" s="70"/>
      <c r="E142" s="70"/>
      <c r="F142" s="91"/>
      <c r="G142" s="91"/>
      <c r="H142" s="95"/>
      <c r="L142" s="70"/>
      <c r="M142" s="70"/>
      <c r="N142" s="70"/>
    </row>
    <row r="143" spans="2:14" s="51" customFormat="1" ht="12">
      <c r="B143" s="114"/>
      <c r="C143" s="70"/>
      <c r="D143" s="70"/>
      <c r="E143" s="70"/>
      <c r="F143" s="91"/>
      <c r="G143" s="91"/>
      <c r="H143" s="95"/>
      <c r="L143" s="70"/>
      <c r="M143" s="70"/>
      <c r="N143" s="70"/>
    </row>
    <row r="144" spans="2:14" s="51" customFormat="1" ht="12">
      <c r="B144" s="114"/>
      <c r="C144" s="70"/>
      <c r="D144" s="70"/>
      <c r="E144" s="70"/>
      <c r="F144" s="91"/>
      <c r="G144" s="91"/>
      <c r="H144" s="95"/>
      <c r="L144" s="70"/>
      <c r="M144" s="70"/>
      <c r="N144" s="70"/>
    </row>
    <row r="145" spans="2:14" s="51" customFormat="1" ht="12">
      <c r="B145" s="114"/>
      <c r="C145" s="70"/>
      <c r="D145" s="70"/>
      <c r="E145" s="70"/>
      <c r="F145" s="91"/>
      <c r="G145" s="91"/>
      <c r="H145" s="95"/>
      <c r="L145" s="70"/>
      <c r="M145" s="70"/>
      <c r="N145" s="70"/>
    </row>
    <row r="146" spans="2:14" s="51" customFormat="1" ht="12">
      <c r="B146" s="114"/>
      <c r="C146" s="70"/>
      <c r="D146" s="70"/>
      <c r="E146" s="70"/>
      <c r="F146" s="91"/>
      <c r="G146" s="91"/>
      <c r="H146" s="95"/>
      <c r="L146" s="70"/>
      <c r="M146" s="70"/>
      <c r="N146" s="70"/>
    </row>
    <row r="147" spans="2:14" s="51" customFormat="1" ht="12">
      <c r="B147" s="114"/>
      <c r="C147" s="70"/>
      <c r="D147" s="70"/>
      <c r="E147" s="70"/>
      <c r="F147" s="91"/>
      <c r="G147" s="91"/>
      <c r="H147" s="95"/>
      <c r="L147" s="70"/>
      <c r="M147" s="70"/>
      <c r="N147" s="70"/>
    </row>
    <row r="148" spans="2:14" s="51" customFormat="1" ht="12">
      <c r="B148" s="114"/>
      <c r="C148" s="70"/>
      <c r="D148" s="70"/>
      <c r="E148" s="70"/>
      <c r="F148" s="91"/>
      <c r="G148" s="91"/>
      <c r="H148" s="95"/>
      <c r="L148" s="70"/>
      <c r="M148" s="70"/>
      <c r="N148" s="70"/>
    </row>
    <row r="149" spans="2:14" s="51" customFormat="1" ht="12">
      <c r="B149" s="114"/>
      <c r="C149" s="70"/>
      <c r="D149" s="70"/>
      <c r="E149" s="70"/>
      <c r="F149" s="91"/>
      <c r="G149" s="91"/>
      <c r="H149" s="95"/>
      <c r="L149" s="70"/>
      <c r="M149" s="70"/>
      <c r="N149" s="70"/>
    </row>
    <row r="150" spans="2:14" s="51" customFormat="1" ht="12">
      <c r="B150" s="114"/>
      <c r="C150" s="70"/>
      <c r="D150" s="70"/>
      <c r="E150" s="70"/>
      <c r="F150" s="91"/>
      <c r="G150" s="91"/>
      <c r="H150" s="95"/>
      <c r="L150" s="70"/>
      <c r="M150" s="70"/>
      <c r="N150" s="70"/>
    </row>
    <row r="151" spans="2:14" s="51" customFormat="1" ht="12">
      <c r="B151" s="114"/>
      <c r="C151" s="70"/>
      <c r="D151" s="70"/>
      <c r="E151" s="70"/>
      <c r="F151" s="91"/>
      <c r="G151" s="91"/>
      <c r="H151" s="95"/>
      <c r="L151" s="70"/>
      <c r="M151" s="70"/>
      <c r="N151" s="70"/>
    </row>
    <row r="152" spans="2:14" s="51" customFormat="1" ht="12">
      <c r="B152" s="114"/>
      <c r="C152" s="70"/>
      <c r="D152" s="70"/>
      <c r="E152" s="70"/>
      <c r="F152" s="91"/>
      <c r="G152" s="91"/>
      <c r="H152" s="95"/>
      <c r="L152" s="70"/>
      <c r="M152" s="70"/>
      <c r="N152" s="70"/>
    </row>
    <row r="153" spans="2:14" s="51" customFormat="1" ht="12">
      <c r="B153" s="114"/>
      <c r="C153" s="70"/>
      <c r="D153" s="70"/>
      <c r="E153" s="70"/>
      <c r="F153" s="91"/>
      <c r="G153" s="91"/>
      <c r="H153" s="95"/>
      <c r="L153" s="70"/>
      <c r="M153" s="70"/>
      <c r="N153" s="70"/>
    </row>
    <row r="154" spans="2:14" s="51" customFormat="1" ht="12">
      <c r="B154" s="114"/>
      <c r="C154" s="70"/>
      <c r="D154" s="70"/>
      <c r="E154" s="70"/>
      <c r="F154" s="91"/>
      <c r="G154" s="91"/>
      <c r="H154" s="95"/>
      <c r="L154" s="70"/>
      <c r="M154" s="70"/>
      <c r="N154" s="70"/>
    </row>
    <row r="155" spans="2:14" s="51" customFormat="1" ht="12">
      <c r="B155" s="114"/>
      <c r="C155" s="70"/>
      <c r="D155" s="70"/>
      <c r="E155" s="70"/>
      <c r="F155" s="91"/>
      <c r="G155" s="91"/>
      <c r="H155" s="95"/>
      <c r="L155" s="70"/>
      <c r="M155" s="70"/>
      <c r="N155" s="70"/>
    </row>
    <row r="156" spans="2:14" s="51" customFormat="1" ht="12">
      <c r="B156" s="114"/>
      <c r="C156" s="70"/>
      <c r="D156" s="70"/>
      <c r="E156" s="70"/>
      <c r="F156" s="91"/>
      <c r="G156" s="91"/>
      <c r="H156" s="95"/>
      <c r="L156" s="70"/>
      <c r="M156" s="70"/>
      <c r="N156" s="70"/>
    </row>
    <row r="157" spans="2:14" s="51" customFormat="1" ht="12">
      <c r="B157" s="114"/>
      <c r="C157" s="70"/>
      <c r="D157" s="70"/>
      <c r="E157" s="70"/>
      <c r="F157" s="91"/>
      <c r="G157" s="91"/>
      <c r="H157" s="95"/>
      <c r="L157" s="70"/>
      <c r="M157" s="70"/>
      <c r="N157" s="70"/>
    </row>
    <row r="158" spans="2:14" s="51" customFormat="1" ht="12">
      <c r="B158" s="114"/>
      <c r="C158" s="70"/>
      <c r="D158" s="70"/>
      <c r="E158" s="70"/>
      <c r="F158" s="91"/>
      <c r="G158" s="91"/>
      <c r="H158" s="95"/>
      <c r="L158" s="70"/>
      <c r="M158" s="70"/>
      <c r="N158" s="70"/>
    </row>
    <row r="159" spans="2:14" s="51" customFormat="1" ht="12">
      <c r="B159" s="114"/>
      <c r="C159" s="70"/>
      <c r="D159" s="70"/>
      <c r="E159" s="70"/>
      <c r="F159" s="91"/>
      <c r="G159" s="91"/>
      <c r="H159" s="95"/>
      <c r="L159" s="70"/>
      <c r="M159" s="70"/>
      <c r="N159" s="70"/>
    </row>
    <row r="160" spans="2:14" s="51" customFormat="1" ht="12">
      <c r="B160" s="114"/>
      <c r="C160" s="70"/>
      <c r="D160" s="70"/>
      <c r="E160" s="70"/>
      <c r="F160" s="91"/>
      <c r="G160" s="91"/>
      <c r="H160" s="95"/>
      <c r="L160" s="70"/>
      <c r="M160" s="70"/>
      <c r="N160" s="70"/>
    </row>
    <row r="161" spans="2:14" s="51" customFormat="1" ht="12">
      <c r="B161" s="114"/>
      <c r="C161" s="70"/>
      <c r="D161" s="70"/>
      <c r="E161" s="70"/>
      <c r="F161" s="91"/>
      <c r="G161" s="91"/>
      <c r="H161" s="95"/>
      <c r="L161" s="70"/>
      <c r="M161" s="70"/>
      <c r="N161" s="70"/>
    </row>
    <row r="162" spans="2:14" s="51" customFormat="1" ht="12">
      <c r="B162" s="114"/>
      <c r="C162" s="70"/>
      <c r="D162" s="70"/>
      <c r="E162" s="70"/>
      <c r="F162" s="91"/>
      <c r="G162" s="91"/>
      <c r="H162" s="95"/>
      <c r="L162" s="70"/>
      <c r="M162" s="70"/>
      <c r="N162" s="70"/>
    </row>
    <row r="163" spans="2:14" s="51" customFormat="1" ht="12">
      <c r="B163" s="114"/>
      <c r="C163" s="70"/>
      <c r="D163" s="70"/>
      <c r="E163" s="70"/>
      <c r="F163" s="91"/>
      <c r="G163" s="91"/>
      <c r="H163" s="95"/>
      <c r="L163" s="70"/>
      <c r="M163" s="70"/>
      <c r="N163" s="70"/>
    </row>
    <row r="164" spans="2:14" s="51" customFormat="1" ht="12">
      <c r="B164" s="114"/>
      <c r="C164" s="70"/>
      <c r="D164" s="70"/>
      <c r="E164" s="70"/>
      <c r="F164" s="91"/>
      <c r="G164" s="91"/>
      <c r="H164" s="95"/>
      <c r="L164" s="70"/>
      <c r="M164" s="70"/>
      <c r="N164" s="70"/>
    </row>
    <row r="165" spans="2:14" s="51" customFormat="1" ht="12">
      <c r="B165" s="114"/>
      <c r="C165" s="70"/>
      <c r="D165" s="70"/>
      <c r="E165" s="70"/>
      <c r="F165" s="91"/>
      <c r="G165" s="91"/>
      <c r="H165" s="95"/>
      <c r="L165" s="70"/>
      <c r="M165" s="70"/>
      <c r="N165" s="70"/>
    </row>
    <row r="166" spans="2:14" s="51" customFormat="1" ht="12">
      <c r="B166" s="114"/>
      <c r="C166" s="70"/>
      <c r="D166" s="70"/>
      <c r="E166" s="70"/>
      <c r="F166" s="91"/>
      <c r="G166" s="91"/>
      <c r="H166" s="95"/>
      <c r="L166" s="70"/>
      <c r="M166" s="70"/>
      <c r="N166" s="70"/>
    </row>
    <row r="167" spans="2:14" s="51" customFormat="1" ht="12">
      <c r="B167" s="114"/>
      <c r="C167" s="70"/>
      <c r="D167" s="70"/>
      <c r="E167" s="70"/>
      <c r="F167" s="91"/>
      <c r="G167" s="91"/>
      <c r="H167" s="95"/>
      <c r="L167" s="70"/>
      <c r="M167" s="70"/>
      <c r="N167" s="70"/>
    </row>
    <row r="168" spans="2:14" s="51" customFormat="1" ht="12">
      <c r="B168" s="114"/>
      <c r="C168" s="70"/>
      <c r="D168" s="70"/>
      <c r="E168" s="70"/>
      <c r="F168" s="91"/>
      <c r="G168" s="91"/>
      <c r="H168" s="95"/>
      <c r="L168" s="70"/>
      <c r="M168" s="70"/>
      <c r="N168" s="70"/>
    </row>
    <row r="169" spans="2:14" s="51" customFormat="1" ht="12">
      <c r="B169" s="114"/>
      <c r="C169" s="70"/>
      <c r="D169" s="70"/>
      <c r="E169" s="70"/>
      <c r="F169" s="91"/>
      <c r="G169" s="91"/>
      <c r="H169" s="95"/>
      <c r="L169" s="70"/>
      <c r="M169" s="70"/>
      <c r="N169" s="70"/>
    </row>
    <row r="170" spans="2:14" s="51" customFormat="1" ht="12">
      <c r="B170" s="114"/>
      <c r="C170" s="70"/>
      <c r="D170" s="70"/>
      <c r="E170" s="70"/>
      <c r="F170" s="91"/>
      <c r="G170" s="91"/>
      <c r="H170" s="95"/>
      <c r="L170" s="70"/>
      <c r="M170" s="70"/>
      <c r="N170" s="70"/>
    </row>
    <row r="171" spans="2:14" s="51" customFormat="1" ht="12">
      <c r="B171" s="114"/>
      <c r="C171" s="70"/>
      <c r="D171" s="70"/>
      <c r="E171" s="70"/>
      <c r="F171" s="91"/>
      <c r="G171" s="91"/>
      <c r="H171" s="95"/>
      <c r="L171" s="70"/>
      <c r="M171" s="70"/>
      <c r="N171" s="70"/>
    </row>
    <row r="172" spans="2:14" s="51" customFormat="1" ht="12">
      <c r="B172" s="114"/>
      <c r="C172" s="70"/>
      <c r="D172" s="70"/>
      <c r="E172" s="70"/>
      <c r="F172" s="91"/>
      <c r="G172" s="91"/>
      <c r="H172" s="95"/>
      <c r="L172" s="70"/>
      <c r="M172" s="70"/>
      <c r="N172" s="70"/>
    </row>
    <row r="173" spans="2:14" s="51" customFormat="1" ht="12">
      <c r="B173" s="114"/>
      <c r="C173" s="70"/>
      <c r="D173" s="70"/>
      <c r="E173" s="70"/>
      <c r="F173" s="91"/>
      <c r="G173" s="91"/>
      <c r="H173" s="95"/>
      <c r="L173" s="70"/>
      <c r="M173" s="70"/>
      <c r="N173" s="70"/>
    </row>
    <row r="174" spans="2:14" s="51" customFormat="1" ht="12">
      <c r="B174" s="114"/>
      <c r="C174" s="70"/>
      <c r="D174" s="70"/>
      <c r="E174" s="70"/>
      <c r="F174" s="91"/>
      <c r="G174" s="91"/>
      <c r="H174" s="95"/>
      <c r="L174" s="70"/>
      <c r="M174" s="70"/>
      <c r="N174" s="70"/>
    </row>
    <row r="175" spans="2:14" s="51" customFormat="1" ht="12">
      <c r="B175" s="114"/>
      <c r="C175" s="70"/>
      <c r="D175" s="70"/>
      <c r="E175" s="70"/>
      <c r="F175" s="91"/>
      <c r="G175" s="91"/>
      <c r="H175" s="95"/>
      <c r="L175" s="70"/>
      <c r="M175" s="70"/>
      <c r="N175" s="70"/>
    </row>
    <row r="176" spans="2:14" s="51" customFormat="1" ht="12">
      <c r="B176" s="114"/>
      <c r="C176" s="70"/>
      <c r="D176" s="70"/>
      <c r="E176" s="70"/>
      <c r="F176" s="91"/>
      <c r="G176" s="91"/>
      <c r="H176" s="95"/>
      <c r="L176" s="70"/>
      <c r="M176" s="70"/>
      <c r="N176" s="70"/>
    </row>
    <row r="177" spans="2:14" s="51" customFormat="1" ht="12">
      <c r="B177" s="114"/>
      <c r="C177" s="70"/>
      <c r="D177" s="70"/>
      <c r="E177" s="70"/>
      <c r="F177" s="91"/>
      <c r="G177" s="91"/>
      <c r="H177" s="95"/>
      <c r="L177" s="70"/>
      <c r="M177" s="70"/>
      <c r="N177" s="70"/>
    </row>
    <row r="178" spans="2:14" s="51" customFormat="1" ht="12">
      <c r="B178" s="114"/>
      <c r="C178" s="70"/>
      <c r="D178" s="70"/>
      <c r="E178" s="70"/>
      <c r="F178" s="91"/>
      <c r="G178" s="91"/>
      <c r="H178" s="95"/>
      <c r="L178" s="70"/>
      <c r="M178" s="70"/>
      <c r="N178" s="70"/>
    </row>
    <row r="179" spans="2:14" s="51" customFormat="1" ht="12">
      <c r="B179" s="114"/>
      <c r="C179" s="70"/>
      <c r="D179" s="70"/>
      <c r="E179" s="70"/>
      <c r="F179" s="91"/>
      <c r="G179" s="91"/>
      <c r="H179" s="95"/>
      <c r="L179" s="70"/>
      <c r="M179" s="70"/>
      <c r="N179" s="70"/>
    </row>
    <row r="180" spans="2:14" s="51" customFormat="1" ht="12">
      <c r="B180" s="114"/>
      <c r="C180" s="70"/>
      <c r="D180" s="70"/>
      <c r="E180" s="70"/>
      <c r="F180" s="91"/>
      <c r="G180" s="91"/>
      <c r="H180" s="95"/>
      <c r="L180" s="70"/>
      <c r="M180" s="70"/>
      <c r="N180" s="70"/>
    </row>
    <row r="181" spans="2:14" s="51" customFormat="1" ht="12">
      <c r="B181" s="114"/>
      <c r="C181" s="70"/>
      <c r="D181" s="70"/>
      <c r="E181" s="70"/>
      <c r="F181" s="91"/>
      <c r="G181" s="91"/>
      <c r="H181" s="95"/>
      <c r="L181" s="70"/>
      <c r="M181" s="70"/>
      <c r="N181" s="70"/>
    </row>
    <row r="182" spans="2:14" s="51" customFormat="1" ht="12">
      <c r="B182" s="114"/>
      <c r="C182" s="70"/>
      <c r="D182" s="70"/>
      <c r="E182" s="70"/>
      <c r="F182" s="91"/>
      <c r="G182" s="91"/>
      <c r="H182" s="95"/>
      <c r="L182" s="70"/>
      <c r="M182" s="70"/>
      <c r="N182" s="70"/>
    </row>
    <row r="183" spans="2:14" s="51" customFormat="1" ht="12">
      <c r="B183" s="114"/>
      <c r="C183" s="70"/>
      <c r="D183" s="70"/>
      <c r="E183" s="70"/>
      <c r="F183" s="91"/>
      <c r="G183" s="91"/>
      <c r="H183" s="95"/>
      <c r="L183" s="70"/>
      <c r="M183" s="70"/>
      <c r="N183" s="70"/>
    </row>
    <row r="184" spans="2:14" s="51" customFormat="1" ht="12">
      <c r="B184" s="114"/>
      <c r="C184" s="70"/>
      <c r="D184" s="70"/>
      <c r="E184" s="70"/>
      <c r="F184" s="91"/>
      <c r="G184" s="91"/>
      <c r="H184" s="95"/>
      <c r="L184" s="70"/>
      <c r="M184" s="70"/>
      <c r="N184" s="70"/>
    </row>
    <row r="185" spans="2:14" s="51" customFormat="1" ht="12">
      <c r="B185" s="114"/>
      <c r="C185" s="70"/>
      <c r="D185" s="70"/>
      <c r="E185" s="70"/>
      <c r="F185" s="91"/>
      <c r="G185" s="91"/>
      <c r="H185" s="95"/>
      <c r="L185" s="70"/>
      <c r="M185" s="70"/>
      <c r="N185" s="70"/>
    </row>
    <row r="186" spans="2:14" s="51" customFormat="1" ht="12">
      <c r="B186" s="114"/>
      <c r="C186" s="70"/>
      <c r="D186" s="70"/>
      <c r="E186" s="70"/>
      <c r="F186" s="91"/>
      <c r="G186" s="91"/>
      <c r="H186" s="95"/>
      <c r="L186" s="70"/>
      <c r="M186" s="70"/>
      <c r="N186" s="70"/>
    </row>
    <row r="187" spans="2:14" s="51" customFormat="1" ht="12">
      <c r="B187" s="114"/>
      <c r="C187" s="70"/>
      <c r="D187" s="70"/>
      <c r="E187" s="70"/>
      <c r="F187" s="91"/>
      <c r="G187" s="91"/>
      <c r="H187" s="95"/>
      <c r="L187" s="70"/>
      <c r="M187" s="70"/>
      <c r="N187" s="70"/>
    </row>
    <row r="188" spans="2:14" s="51" customFormat="1" ht="12">
      <c r="B188" s="114"/>
      <c r="C188" s="70"/>
      <c r="D188" s="70"/>
      <c r="E188" s="70"/>
      <c r="F188" s="91"/>
      <c r="G188" s="91"/>
      <c r="H188" s="95"/>
      <c r="L188" s="70"/>
      <c r="M188" s="70"/>
      <c r="N188" s="70"/>
    </row>
    <row r="189" spans="2:14" s="51" customFormat="1" ht="12">
      <c r="B189" s="114"/>
      <c r="C189" s="70"/>
      <c r="D189" s="70"/>
      <c r="E189" s="70"/>
      <c r="F189" s="91"/>
      <c r="G189" s="91"/>
      <c r="H189" s="95"/>
      <c r="L189" s="70"/>
      <c r="M189" s="70"/>
      <c r="N189" s="70"/>
    </row>
    <row r="190" spans="2:14" s="51" customFormat="1" ht="12">
      <c r="B190" s="114"/>
      <c r="C190" s="70"/>
      <c r="D190" s="70"/>
      <c r="E190" s="70"/>
      <c r="F190" s="91"/>
      <c r="G190" s="91"/>
      <c r="H190" s="95"/>
      <c r="L190" s="70"/>
      <c r="M190" s="70"/>
      <c r="N190" s="70"/>
    </row>
    <row r="191" spans="2:14" s="51" customFormat="1" ht="12">
      <c r="B191" s="114"/>
      <c r="C191" s="70"/>
      <c r="D191" s="70"/>
      <c r="E191" s="70"/>
      <c r="F191" s="91"/>
      <c r="G191" s="91"/>
      <c r="H191" s="95"/>
      <c r="L191" s="70"/>
      <c r="M191" s="70"/>
      <c r="N191" s="70"/>
    </row>
    <row r="192" spans="2:14" s="51" customFormat="1" ht="12">
      <c r="B192" s="114"/>
      <c r="C192" s="70"/>
      <c r="D192" s="70"/>
      <c r="E192" s="70"/>
      <c r="F192" s="91"/>
      <c r="G192" s="91"/>
      <c r="H192" s="95"/>
      <c r="L192" s="70"/>
      <c r="M192" s="70"/>
      <c r="N192" s="70"/>
    </row>
    <row r="193" spans="2:14" s="51" customFormat="1" ht="12">
      <c r="B193" s="114"/>
      <c r="C193" s="70"/>
      <c r="D193" s="70"/>
      <c r="E193" s="70"/>
      <c r="F193" s="91"/>
      <c r="G193" s="91"/>
      <c r="H193" s="95"/>
      <c r="L193" s="70"/>
      <c r="M193" s="70"/>
      <c r="N193" s="70"/>
    </row>
    <row r="194" spans="2:14" s="51" customFormat="1" ht="12">
      <c r="B194" s="114"/>
      <c r="C194" s="70"/>
      <c r="D194" s="70"/>
      <c r="E194" s="70"/>
      <c r="F194" s="91"/>
      <c r="G194" s="91"/>
      <c r="H194" s="95"/>
      <c r="L194" s="70"/>
      <c r="M194" s="70"/>
      <c r="N194" s="70"/>
    </row>
    <row r="195" spans="2:14" s="51" customFormat="1" ht="12">
      <c r="B195" s="114"/>
      <c r="C195" s="70"/>
      <c r="D195" s="70"/>
      <c r="E195" s="70"/>
      <c r="F195" s="91"/>
      <c r="G195" s="91"/>
      <c r="H195" s="95"/>
      <c r="L195" s="70"/>
      <c r="M195" s="70"/>
      <c r="N195" s="70"/>
    </row>
    <row r="196" spans="2:14" s="51" customFormat="1" ht="12">
      <c r="B196" s="114"/>
      <c r="C196" s="70"/>
      <c r="D196" s="70"/>
      <c r="E196" s="70"/>
      <c r="F196" s="91"/>
      <c r="G196" s="91"/>
      <c r="H196" s="95"/>
      <c r="L196" s="70"/>
      <c r="M196" s="70"/>
      <c r="N196" s="70"/>
    </row>
    <row r="197" spans="2:14" s="51" customFormat="1" ht="12">
      <c r="B197" s="114"/>
      <c r="C197" s="70"/>
      <c r="D197" s="70"/>
      <c r="E197" s="70"/>
      <c r="F197" s="91"/>
      <c r="G197" s="91"/>
      <c r="H197" s="95"/>
      <c r="L197" s="70"/>
      <c r="M197" s="70"/>
      <c r="N197" s="70"/>
    </row>
    <row r="198" spans="2:14" s="51" customFormat="1" ht="12">
      <c r="B198" s="114"/>
      <c r="C198" s="70"/>
      <c r="D198" s="70"/>
      <c r="E198" s="70"/>
      <c r="F198" s="91"/>
      <c r="G198" s="91"/>
      <c r="H198" s="95"/>
      <c r="L198" s="70"/>
      <c r="M198" s="70"/>
      <c r="N198" s="70"/>
    </row>
    <row r="199" spans="2:14" s="51" customFormat="1" ht="12">
      <c r="B199" s="114"/>
      <c r="C199" s="70"/>
      <c r="D199" s="70"/>
      <c r="E199" s="70"/>
      <c r="F199" s="91"/>
      <c r="G199" s="91"/>
      <c r="H199" s="95"/>
      <c r="L199" s="70"/>
      <c r="M199" s="70"/>
      <c r="N199" s="70"/>
    </row>
    <row r="200" spans="2:14" s="51" customFormat="1" ht="12">
      <c r="B200" s="114"/>
      <c r="C200" s="70"/>
      <c r="D200" s="70"/>
      <c r="E200" s="70"/>
      <c r="F200" s="91"/>
      <c r="G200" s="91"/>
      <c r="H200" s="95"/>
      <c r="L200" s="70"/>
      <c r="M200" s="70"/>
      <c r="N200" s="70"/>
    </row>
    <row r="201" spans="2:14" s="51" customFormat="1" ht="12">
      <c r="B201" s="114"/>
      <c r="C201" s="70"/>
      <c r="D201" s="70"/>
      <c r="E201" s="70"/>
      <c r="F201" s="91"/>
      <c r="G201" s="91"/>
      <c r="H201" s="95"/>
      <c r="L201" s="70"/>
      <c r="M201" s="70"/>
      <c r="N201" s="70"/>
    </row>
    <row r="202" spans="2:14" s="51" customFormat="1" ht="12">
      <c r="B202" s="114"/>
      <c r="C202" s="70"/>
      <c r="D202" s="70"/>
      <c r="E202" s="70"/>
      <c r="F202" s="91"/>
      <c r="G202" s="91"/>
      <c r="H202" s="95"/>
      <c r="L202" s="70"/>
      <c r="M202" s="70"/>
      <c r="N202" s="70"/>
    </row>
    <row r="203" spans="2:14" s="51" customFormat="1" ht="12">
      <c r="B203" s="114"/>
      <c r="C203" s="70"/>
      <c r="D203" s="70"/>
      <c r="E203" s="70"/>
      <c r="F203" s="91"/>
      <c r="G203" s="91"/>
      <c r="H203" s="95"/>
      <c r="L203" s="70"/>
      <c r="M203" s="70"/>
      <c r="N203" s="70"/>
    </row>
    <row r="204" spans="2:14" s="51" customFormat="1" ht="12">
      <c r="B204" s="114"/>
      <c r="C204" s="70"/>
      <c r="D204" s="70"/>
      <c r="E204" s="70"/>
      <c r="F204" s="91"/>
      <c r="G204" s="91"/>
      <c r="H204" s="95"/>
      <c r="L204" s="70"/>
      <c r="M204" s="70"/>
      <c r="N204" s="70"/>
    </row>
    <row r="205" spans="2:14" s="51" customFormat="1" ht="12">
      <c r="B205" s="114"/>
      <c r="C205" s="70"/>
      <c r="D205" s="70"/>
      <c r="E205" s="70"/>
      <c r="F205" s="91"/>
      <c r="G205" s="91"/>
      <c r="H205" s="95"/>
      <c r="L205" s="70"/>
      <c r="M205" s="70"/>
      <c r="N205" s="70"/>
    </row>
    <row r="206" spans="2:14" s="51" customFormat="1" ht="12">
      <c r="B206" s="114"/>
      <c r="C206" s="70"/>
      <c r="D206" s="70"/>
      <c r="E206" s="70"/>
      <c r="F206" s="91"/>
      <c r="G206" s="91"/>
      <c r="H206" s="95"/>
      <c r="L206" s="70"/>
      <c r="M206" s="70"/>
      <c r="N206" s="70"/>
    </row>
    <row r="207" spans="2:14" s="51" customFormat="1" ht="12">
      <c r="B207" s="114"/>
      <c r="C207" s="70"/>
      <c r="D207" s="70"/>
      <c r="E207" s="70"/>
      <c r="F207" s="91"/>
      <c r="G207" s="91"/>
      <c r="H207" s="95"/>
      <c r="L207" s="70"/>
      <c r="M207" s="70"/>
      <c r="N207" s="70"/>
    </row>
    <row r="208" spans="2:14" s="51" customFormat="1" ht="12">
      <c r="B208" s="114"/>
      <c r="C208" s="70"/>
      <c r="D208" s="70"/>
      <c r="E208" s="70"/>
      <c r="F208" s="91"/>
      <c r="G208" s="91"/>
      <c r="H208" s="95"/>
      <c r="L208" s="70"/>
      <c r="M208" s="70"/>
      <c r="N208" s="70"/>
    </row>
    <row r="209" spans="2:14" s="51" customFormat="1" ht="12">
      <c r="B209" s="114"/>
      <c r="C209" s="70"/>
      <c r="D209" s="70"/>
      <c r="E209" s="70"/>
      <c r="F209" s="91"/>
      <c r="G209" s="91"/>
      <c r="H209" s="95"/>
      <c r="L209" s="70"/>
      <c r="M209" s="70"/>
      <c r="N209" s="70"/>
    </row>
    <row r="210" spans="2:14" s="51" customFormat="1" ht="12">
      <c r="B210" s="114"/>
      <c r="C210" s="70"/>
      <c r="D210" s="70"/>
      <c r="E210" s="70"/>
      <c r="F210" s="91"/>
      <c r="G210" s="91"/>
      <c r="H210" s="95"/>
      <c r="L210" s="70"/>
      <c r="M210" s="70"/>
      <c r="N210" s="70"/>
    </row>
    <row r="211" spans="2:14" s="51" customFormat="1" ht="12">
      <c r="B211" s="114"/>
      <c r="C211" s="70"/>
      <c r="D211" s="70"/>
      <c r="E211" s="70"/>
      <c r="F211" s="91"/>
      <c r="G211" s="91"/>
      <c r="H211" s="95"/>
      <c r="L211" s="70"/>
      <c r="M211" s="70"/>
      <c r="N211" s="70"/>
    </row>
    <row r="212" spans="2:14" s="51" customFormat="1" ht="12">
      <c r="B212" s="114"/>
      <c r="C212" s="70"/>
      <c r="D212" s="70"/>
      <c r="E212" s="70"/>
      <c r="F212" s="91"/>
      <c r="G212" s="91"/>
      <c r="H212" s="95"/>
      <c r="L212" s="70"/>
      <c r="M212" s="70"/>
      <c r="N212" s="70"/>
    </row>
    <row r="213" spans="2:14" s="51" customFormat="1" ht="12">
      <c r="B213" s="114"/>
      <c r="C213" s="70"/>
      <c r="D213" s="70"/>
      <c r="E213" s="70"/>
      <c r="F213" s="91"/>
      <c r="G213" s="91"/>
      <c r="H213" s="95"/>
      <c r="L213" s="70"/>
      <c r="M213" s="70"/>
      <c r="N213" s="70"/>
    </row>
    <row r="214" spans="2:14" s="51" customFormat="1" ht="12">
      <c r="B214" s="114"/>
      <c r="C214" s="70"/>
      <c r="D214" s="70"/>
      <c r="E214" s="70"/>
      <c r="F214" s="91"/>
      <c r="G214" s="91"/>
      <c r="H214" s="95"/>
      <c r="L214" s="70"/>
      <c r="M214" s="70"/>
      <c r="N214" s="70"/>
    </row>
    <row r="215" spans="2:14" s="51" customFormat="1" ht="12">
      <c r="B215" s="114"/>
      <c r="C215" s="70"/>
      <c r="D215" s="70"/>
      <c r="E215" s="70"/>
      <c r="F215" s="91"/>
      <c r="G215" s="91"/>
      <c r="H215" s="95"/>
      <c r="L215" s="70"/>
      <c r="M215" s="70"/>
      <c r="N215" s="70"/>
    </row>
    <row r="216" spans="2:14" s="51" customFormat="1" ht="12">
      <c r="B216" s="114"/>
      <c r="C216" s="70"/>
      <c r="D216" s="70"/>
      <c r="E216" s="70"/>
      <c r="F216" s="91"/>
      <c r="G216" s="91"/>
      <c r="H216" s="95"/>
      <c r="L216" s="70"/>
      <c r="M216" s="70"/>
      <c r="N216" s="70"/>
    </row>
    <row r="217" spans="2:14" s="51" customFormat="1" ht="12">
      <c r="B217" s="114"/>
      <c r="C217" s="70"/>
      <c r="D217" s="70"/>
      <c r="E217" s="70"/>
      <c r="F217" s="91"/>
      <c r="G217" s="91"/>
      <c r="H217" s="95"/>
      <c r="L217" s="70"/>
      <c r="M217" s="70"/>
      <c r="N217" s="70"/>
    </row>
    <row r="218" spans="2:14" s="51" customFormat="1" ht="12">
      <c r="B218" s="114"/>
      <c r="C218" s="70"/>
      <c r="D218" s="70"/>
      <c r="E218" s="70"/>
      <c r="F218" s="91"/>
      <c r="G218" s="91"/>
      <c r="H218" s="95"/>
      <c r="L218" s="70"/>
      <c r="M218" s="70"/>
      <c r="N218" s="70"/>
    </row>
  </sheetData>
  <sheetProtection/>
  <mergeCells count="20">
    <mergeCell ref="G3:H3"/>
    <mergeCell ref="S3:T3"/>
    <mergeCell ref="O2:Q2"/>
    <mergeCell ref="R2:T2"/>
    <mergeCell ref="O3:O4"/>
    <mergeCell ref="P3:Q3"/>
    <mergeCell ref="R3:R4"/>
    <mergeCell ref="L2:N2"/>
    <mergeCell ref="L3:L4"/>
    <mergeCell ref="M3:N3"/>
    <mergeCell ref="A2:A4"/>
    <mergeCell ref="B2:B4"/>
    <mergeCell ref="C2:E2"/>
    <mergeCell ref="F2:H2"/>
    <mergeCell ref="I2:K2"/>
    <mergeCell ref="J3:K3"/>
    <mergeCell ref="C3:C4"/>
    <mergeCell ref="I3:I4"/>
    <mergeCell ref="D3:E3"/>
    <mergeCell ref="F3:F4"/>
  </mergeCells>
  <printOptions/>
  <pageMargins left="0.2362204724409449" right="0.2362204724409449" top="0.7480314960629921" bottom="0.7480314960629921" header="0.31496062992125984" footer="0.31496062992125984"/>
  <pageSetup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12.375" style="0" customWidth="1"/>
    <col min="2" max="2" width="15.375" style="0" customWidth="1"/>
    <col min="3" max="3" width="14.25390625" style="0" bestFit="1" customWidth="1"/>
    <col min="4" max="4" width="7.75390625" style="0" customWidth="1"/>
  </cols>
  <sheetData>
    <row r="1" spans="1:5" ht="12.75">
      <c r="A1" t="s">
        <v>4</v>
      </c>
      <c r="B1" s="21" t="s">
        <v>93</v>
      </c>
      <c r="E1" s="21" t="s">
        <v>86</v>
      </c>
    </row>
    <row r="2" ht="12.75">
      <c r="A2" t="s">
        <v>87</v>
      </c>
    </row>
    <row r="4" spans="1:5" ht="12.75">
      <c r="A4" s="2"/>
      <c r="B4" s="22" t="s">
        <v>108</v>
      </c>
      <c r="C4" s="22" t="s">
        <v>107</v>
      </c>
      <c r="D4" s="2"/>
      <c r="E4" s="2"/>
    </row>
    <row r="5" spans="1:5" ht="25.5">
      <c r="A5" s="2" t="s">
        <v>91</v>
      </c>
      <c r="B5" s="30">
        <f>'на 01.03.2022'!M5/1000</f>
        <v>637.223613</v>
      </c>
      <c r="C5" s="30">
        <f>'на 01.03.2022'!D5/1000</f>
        <v>768.7779849999998</v>
      </c>
      <c r="D5" s="2"/>
      <c r="E5" s="2"/>
    </row>
    <row r="6" spans="1:5" ht="25.5">
      <c r="A6" s="2" t="s">
        <v>92</v>
      </c>
      <c r="B6" s="30">
        <f>'на 01.03.2022'!N5/1000</f>
        <v>309.03573100000006</v>
      </c>
      <c r="C6" s="30">
        <f>'на 01.03.2022'!E5/1000</f>
        <v>359.8385880000001</v>
      </c>
      <c r="D6" s="2"/>
      <c r="E6" s="2"/>
    </row>
    <row r="7" spans="1:5" ht="12.75">
      <c r="A7" s="2"/>
      <c r="B7" s="30"/>
      <c r="C7" s="30"/>
      <c r="D7" s="2"/>
      <c r="E7" s="2"/>
    </row>
    <row r="8" spans="1:5" ht="12.75">
      <c r="A8" s="18" t="s">
        <v>84</v>
      </c>
      <c r="B8" s="31">
        <f>B5+B6</f>
        <v>946.259344</v>
      </c>
      <c r="C8" s="31">
        <f>C5+C6</f>
        <v>1128.6165729999998</v>
      </c>
      <c r="D8" s="2"/>
      <c r="E8" s="2"/>
    </row>
    <row r="9" spans="1:5" ht="12.75">
      <c r="A9" s="2"/>
      <c r="B9" s="2"/>
      <c r="C9" s="2"/>
      <c r="D9" s="2"/>
      <c r="E9" s="2"/>
    </row>
    <row r="12" ht="13.5" customHeight="1"/>
    <row r="19" ht="12.75">
      <c r="I19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24" sqref="G24"/>
    </sheetView>
  </sheetViews>
  <sheetFormatPr defaultColWidth="9.00390625" defaultRowHeight="12.75"/>
  <cols>
    <col min="1" max="1" width="12.25390625" style="0" customWidth="1"/>
    <col min="2" max="2" width="15.375" style="0" customWidth="1"/>
    <col min="3" max="3" width="14.25390625" style="0" bestFit="1" customWidth="1"/>
    <col min="4" max="4" width="7.75390625" style="0" customWidth="1"/>
  </cols>
  <sheetData>
    <row r="1" spans="1:2" ht="12.75">
      <c r="A1" t="s">
        <v>4</v>
      </c>
      <c r="B1" s="21" t="s">
        <v>83</v>
      </c>
    </row>
    <row r="2" ht="12.75">
      <c r="A2" t="s">
        <v>87</v>
      </c>
    </row>
    <row r="3" spans="1:5" ht="12.75">
      <c r="A3" s="2"/>
      <c r="B3" s="22" t="str">
        <f>'динамика по бюджетам'!B4</f>
        <v>на 01.02.2020 г.</v>
      </c>
      <c r="C3" s="22" t="str">
        <f>'динамика по бюджетам'!C4</f>
        <v>01.02.2021 г.</v>
      </c>
      <c r="D3" s="2"/>
      <c r="E3" s="2"/>
    </row>
    <row r="4" spans="1:5" ht="25.5">
      <c r="A4" s="2" t="s">
        <v>72</v>
      </c>
      <c r="B4" s="17">
        <f>'на 01.03.2022'!L7/1000</f>
        <v>868.2665430000001</v>
      </c>
      <c r="C4" s="17">
        <f>'на 01.03.2022'!C7/1000</f>
        <v>1053.502593</v>
      </c>
      <c r="D4" s="2"/>
      <c r="E4" s="2"/>
    </row>
    <row r="5" spans="1:5" ht="25.5">
      <c r="A5" s="2" t="s">
        <v>60</v>
      </c>
      <c r="B5" s="17">
        <f>'на 01.03.2022'!L30/1000</f>
        <v>77.681469</v>
      </c>
      <c r="C5" s="17">
        <f>'на 01.03.2022'!C30/1000</f>
        <v>74.958174</v>
      </c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18" t="s">
        <v>84</v>
      </c>
      <c r="B7" s="19">
        <f>B4+B5</f>
        <v>945.9480120000001</v>
      </c>
      <c r="C7" s="19">
        <f>C4+C5</f>
        <v>1128.460767</v>
      </c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25.5">
      <c r="A10" s="6"/>
      <c r="B10" s="23" t="str">
        <f aca="true" t="shared" si="0" ref="B10:C12">B3</f>
        <v>на 01.02.2020 г.</v>
      </c>
      <c r="C10" s="23" t="str">
        <f t="shared" si="0"/>
        <v>01.02.2021 г.</v>
      </c>
      <c r="D10" s="2" t="s">
        <v>88</v>
      </c>
      <c r="E10" s="2"/>
    </row>
    <row r="11" spans="1:5" ht="25.5">
      <c r="A11" s="7" t="s">
        <v>72</v>
      </c>
      <c r="B11" s="26">
        <f t="shared" si="0"/>
        <v>868.2665430000001</v>
      </c>
      <c r="C11" s="26">
        <f t="shared" si="0"/>
        <v>1053.502593</v>
      </c>
      <c r="D11" s="24">
        <f>C11/B11*100</f>
        <v>121.33400756868733</v>
      </c>
      <c r="E11" s="2"/>
    </row>
    <row r="12" spans="1:5" ht="25.5">
      <c r="A12" s="7" t="s">
        <v>60</v>
      </c>
      <c r="B12" s="26">
        <f t="shared" si="0"/>
        <v>77.681469</v>
      </c>
      <c r="C12" s="26">
        <f t="shared" si="0"/>
        <v>74.958174</v>
      </c>
      <c r="D12" s="24">
        <f>C12/B12*100</f>
        <v>96.49427973613629</v>
      </c>
      <c r="E12" s="2"/>
    </row>
    <row r="13" spans="1:4" ht="12.75">
      <c r="A13" s="18" t="s">
        <v>84</v>
      </c>
      <c r="B13" s="27">
        <f>B7</f>
        <v>945.9480120000001</v>
      </c>
      <c r="C13" s="27">
        <f>C7</f>
        <v>1128.460767</v>
      </c>
      <c r="D13" s="25">
        <f>C13/B13*100</f>
        <v>119.29416338791354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E23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1.75390625" style="0" customWidth="1"/>
    <col min="2" max="2" width="18.375" style="0" customWidth="1"/>
    <col min="3" max="3" width="12.375" style="0" customWidth="1"/>
    <col min="4" max="4" width="12.00390625" style="0" customWidth="1"/>
  </cols>
  <sheetData>
    <row r="1" spans="2:4" ht="12.75">
      <c r="B1" s="4" t="s">
        <v>65</v>
      </c>
      <c r="C1" s="20" t="s">
        <v>85</v>
      </c>
      <c r="D1" s="4"/>
    </row>
    <row r="2" spans="3:4" ht="12.75">
      <c r="C2" t="s">
        <v>56</v>
      </c>
      <c r="D2" t="s">
        <v>57</v>
      </c>
    </row>
    <row r="3" spans="3:4" ht="12.75">
      <c r="C3" s="28" t="str">
        <f>'динамика (нал.и ненал)'!C3</f>
        <v>01.02.2021 г.</v>
      </c>
      <c r="D3" t="str">
        <f>C3</f>
        <v>01.02.2021 г.</v>
      </c>
    </row>
    <row r="4" spans="2:5" ht="12.75">
      <c r="B4" s="2" t="s">
        <v>58</v>
      </c>
      <c r="C4" s="10">
        <f>D4/D8</f>
        <v>0.08962446991004316</v>
      </c>
      <c r="D4" s="3">
        <f>'на 01.03.2022'!C8/1000</f>
        <v>101.031567</v>
      </c>
      <c r="E4" s="1"/>
    </row>
    <row r="5" spans="2:5" ht="12.75">
      <c r="B5" s="2" t="s">
        <v>59</v>
      </c>
      <c r="C5" s="10">
        <f>D5/D8</f>
        <v>0.40670739306897635</v>
      </c>
      <c r="D5" s="3">
        <f>'на 01.03.2022'!C9/1000</f>
        <v>458.47172400000005</v>
      </c>
      <c r="E5" s="1"/>
    </row>
    <row r="6" spans="2:5" ht="25.5">
      <c r="B6" s="2" t="s">
        <v>60</v>
      </c>
      <c r="C6" s="10">
        <f>D6/D8</f>
        <v>0.0664949263844911</v>
      </c>
      <c r="D6" s="3">
        <f>'на 01.03.2022'!C30/1000</f>
        <v>74.958174</v>
      </c>
      <c r="E6" s="1"/>
    </row>
    <row r="7" spans="2:5" ht="25.5">
      <c r="B7" s="2" t="s">
        <v>75</v>
      </c>
      <c r="C7" s="10">
        <f>100%-C4-C5-C6</f>
        <v>0.43717321063648945</v>
      </c>
      <c r="D7" s="3">
        <f>D8-D4-D5-D6</f>
        <v>492.81512699999996</v>
      </c>
      <c r="E7" s="1"/>
    </row>
    <row r="8" spans="2:5" ht="25.5">
      <c r="B8" s="2" t="s">
        <v>61</v>
      </c>
      <c r="C8" s="1"/>
      <c r="D8" s="5">
        <f>'на 01.03.2022'!C6/1000</f>
        <v>1127.276592</v>
      </c>
      <c r="E8" s="1"/>
    </row>
    <row r="9" spans="2:5" ht="12.75">
      <c r="B9" s="2"/>
      <c r="C9" s="1"/>
      <c r="E9" s="1"/>
    </row>
    <row r="10" spans="2:5" ht="12.75">
      <c r="B10" s="2"/>
      <c r="C10" t="s">
        <v>56</v>
      </c>
      <c r="E10" s="1"/>
    </row>
    <row r="11" spans="2:5" ht="12.75">
      <c r="B11" s="2"/>
      <c r="C11" s="28" t="str">
        <f>'динамика (нал.и ненал)'!B3</f>
        <v>на 01.02.2020 г.</v>
      </c>
      <c r="D11" t="str">
        <f>C11</f>
        <v>на 01.02.2020 г.</v>
      </c>
      <c r="E11" s="1"/>
    </row>
    <row r="12" spans="2:5" ht="12.75">
      <c r="B12" s="2" t="s">
        <v>58</v>
      </c>
      <c r="C12" s="10">
        <f>D12/D16</f>
        <v>0.09163038274372515</v>
      </c>
      <c r="D12" s="3">
        <f>'на 01.03.2022'!L8/1000</f>
        <v>86.715489</v>
      </c>
      <c r="E12" s="1"/>
    </row>
    <row r="13" spans="2:5" ht="12.75">
      <c r="B13" s="2" t="s">
        <v>59</v>
      </c>
      <c r="C13" s="10">
        <f>D13/D16</f>
        <v>0.39525435657243907</v>
      </c>
      <c r="D13" s="3">
        <f>'на 01.03.2022'!L9/1000</f>
        <v>374.053603</v>
      </c>
      <c r="E13" s="1"/>
    </row>
    <row r="14" spans="2:5" ht="25.5">
      <c r="B14" s="2" t="s">
        <v>60</v>
      </c>
      <c r="C14" s="10">
        <f>D14/D16</f>
        <v>0.0820843290933275</v>
      </c>
      <c r="D14" s="3">
        <f>'на 01.03.2022'!L30/1000</f>
        <v>77.681469</v>
      </c>
      <c r="E14" s="1"/>
    </row>
    <row r="15" spans="2:5" ht="25.5">
      <c r="B15" s="2" t="s">
        <v>75</v>
      </c>
      <c r="C15" s="10">
        <f>100%-C12-C13-C14</f>
        <v>0.4310309315905083</v>
      </c>
      <c r="D15" s="3">
        <f>D16-D12-D13-D14</f>
        <v>407.911185</v>
      </c>
      <c r="E15" s="1"/>
    </row>
    <row r="16" spans="2:4" ht="25.5">
      <c r="B16" s="2" t="s">
        <v>61</v>
      </c>
      <c r="D16" s="5">
        <f>'на 01.03.2022'!L6/1000</f>
        <v>946.361746</v>
      </c>
    </row>
    <row r="17" spans="2:4" ht="12.75">
      <c r="B17" s="2"/>
      <c r="D17" s="5"/>
    </row>
    <row r="18" spans="2:4" ht="12.75">
      <c r="B18" s="6"/>
      <c r="C18" s="6" t="s">
        <v>56</v>
      </c>
      <c r="D18" s="6" t="s">
        <v>56</v>
      </c>
    </row>
    <row r="19" spans="2:4" ht="25.5">
      <c r="B19" s="6"/>
      <c r="C19" s="7" t="str">
        <f>C11</f>
        <v>на 01.02.2020 г.</v>
      </c>
      <c r="D19" s="7" t="str">
        <f>C3</f>
        <v>01.02.2021 г.</v>
      </c>
    </row>
    <row r="20" spans="2:4" ht="12.75">
      <c r="B20" s="7" t="s">
        <v>58</v>
      </c>
      <c r="C20" s="9">
        <f>C12</f>
        <v>0.09163038274372515</v>
      </c>
      <c r="D20" s="9">
        <f>C4</f>
        <v>0.08962446991004316</v>
      </c>
    </row>
    <row r="21" spans="2:4" ht="12.75">
      <c r="B21" s="7" t="s">
        <v>59</v>
      </c>
      <c r="C21" s="9">
        <f>C13</f>
        <v>0.39525435657243907</v>
      </c>
      <c r="D21" s="9">
        <f>C5</f>
        <v>0.40670739306897635</v>
      </c>
    </row>
    <row r="22" spans="2:4" ht="25.5">
      <c r="B22" s="7" t="s">
        <v>60</v>
      </c>
      <c r="C22" s="9">
        <f>C14</f>
        <v>0.0820843290933275</v>
      </c>
      <c r="D22" s="9">
        <f>C6</f>
        <v>0.0664949263844911</v>
      </c>
    </row>
    <row r="23" spans="2:4" ht="25.5">
      <c r="B23" s="2" t="s">
        <v>75</v>
      </c>
      <c r="C23" s="9">
        <f>C15</f>
        <v>0.4310309315905083</v>
      </c>
      <c r="D23" s="9">
        <f>C7</f>
        <v>0.43717321063648945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0.625" style="0" customWidth="1"/>
  </cols>
  <sheetData>
    <row r="2" ht="12.75">
      <c r="C2" s="8" t="s">
        <v>57</v>
      </c>
    </row>
    <row r="3" spans="2:3" ht="12.75">
      <c r="B3" s="28" t="str">
        <f>'динамика (нал.и ненал)'!C3</f>
        <v>01.02.2021 г.</v>
      </c>
      <c r="C3" s="28" t="str">
        <f>'динамика (нал.и ненал)'!B3</f>
        <v>на 01.02.2020 г.</v>
      </c>
    </row>
    <row r="4" spans="1:3" ht="12.75">
      <c r="A4" s="2" t="s">
        <v>69</v>
      </c>
      <c r="B4" s="47">
        <f>'на 01.03.2022'!C8/1000</f>
        <v>101.031567</v>
      </c>
      <c r="C4" s="47">
        <f>'на 01.03.2022'!L8/1000</f>
        <v>86.715489</v>
      </c>
    </row>
    <row r="5" spans="1:3" ht="12.75">
      <c r="A5" s="2" t="s">
        <v>59</v>
      </c>
      <c r="B5" s="47">
        <f>'на 01.03.2022'!C9/1000</f>
        <v>458.47172400000005</v>
      </c>
      <c r="C5" s="48">
        <f>'на 01.03.2022'!L9/1000</f>
        <v>374.053603</v>
      </c>
    </row>
    <row r="6" spans="1:3" ht="12.75">
      <c r="A6" s="2" t="s">
        <v>73</v>
      </c>
      <c r="B6" s="47">
        <f>'на 01.03.2022'!C10/1000</f>
        <v>315.136561</v>
      </c>
      <c r="C6" s="48">
        <f>'на 01.03.2022'!L10/1000</f>
        <v>287.44865300000004</v>
      </c>
    </row>
    <row r="7" spans="1:3" ht="25.5">
      <c r="A7" s="2" t="s">
        <v>70</v>
      </c>
      <c r="B7" s="47">
        <f>'на 01.03.2022'!C15/1000</f>
        <v>59.363527000000005</v>
      </c>
      <c r="C7" s="47">
        <f>'на 01.03.2022'!L15/1000</f>
        <v>53.517723000000004</v>
      </c>
    </row>
    <row r="8" spans="1:3" ht="12.75">
      <c r="A8" t="s">
        <v>71</v>
      </c>
      <c r="B8" s="47">
        <f>B9-B4-B5-B6-B7</f>
        <v>119.49921399999991</v>
      </c>
      <c r="C8" s="47">
        <f>C9-C4-C5-C6-C7</f>
        <v>66.53107499999997</v>
      </c>
    </row>
    <row r="9" spans="1:3" ht="12.75">
      <c r="A9" t="s">
        <v>72</v>
      </c>
      <c r="B9" s="47">
        <f>'на 01.03.2022'!C7/1000</f>
        <v>1053.502593</v>
      </c>
      <c r="C9" s="47">
        <f>'на 01.03.2022'!L7/1000</f>
        <v>868.2665430000001</v>
      </c>
    </row>
    <row r="13" spans="1:3" ht="12.75">
      <c r="A13" s="11" t="s">
        <v>68</v>
      </c>
      <c r="B13" s="6" t="str">
        <f>C3</f>
        <v>на 01.02.2020 г.</v>
      </c>
      <c r="C13" s="6" t="str">
        <f>B3</f>
        <v>01.02.2021 г.</v>
      </c>
    </row>
    <row r="14" spans="1:3" ht="12.75">
      <c r="A14" s="2" t="s">
        <v>69</v>
      </c>
      <c r="B14" s="9">
        <f>C4/C9</f>
        <v>0.09987196869337392</v>
      </c>
      <c r="C14" s="9">
        <f>B4/B9</f>
        <v>0.09590063438980069</v>
      </c>
    </row>
    <row r="15" spans="1:3" ht="12.75">
      <c r="A15" s="2" t="s">
        <v>59</v>
      </c>
      <c r="B15" s="9">
        <f>C5/C9</f>
        <v>0.4308050402444218</v>
      </c>
      <c r="C15" s="9">
        <f>B5/B9</f>
        <v>0.4351880356501411</v>
      </c>
    </row>
    <row r="16" spans="1:3" ht="12.75">
      <c r="A16" s="2" t="s">
        <v>73</v>
      </c>
      <c r="B16" s="9">
        <f>C6/C9</f>
        <v>0.3310603815353968</v>
      </c>
      <c r="C16" s="9">
        <f>B6/B9</f>
        <v>0.29913221200775914</v>
      </c>
    </row>
    <row r="17" spans="1:3" ht="25.5">
      <c r="A17" s="2" t="s">
        <v>70</v>
      </c>
      <c r="B17" s="9">
        <f>C7/C9</f>
        <v>0.06163743545281348</v>
      </c>
      <c r="C17" s="9">
        <f>B7/B9</f>
        <v>0.05634872414594998</v>
      </c>
    </row>
    <row r="18" spans="1:3" ht="12.75">
      <c r="A18" t="s">
        <v>71</v>
      </c>
      <c r="B18" s="9">
        <f>100%-B14-B15-B17</f>
        <v>0.40768555560939085</v>
      </c>
      <c r="C18" s="9">
        <f>100%-C14-C15-C17</f>
        <v>0.41256260581410825</v>
      </c>
    </row>
    <row r="19" spans="1:3" ht="12.75">
      <c r="A19" t="s">
        <v>72</v>
      </c>
      <c r="B19" s="9">
        <v>1</v>
      </c>
      <c r="C19" s="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17.75390625" style="0" customWidth="1"/>
    <col min="2" max="2" width="14.00390625" style="0" customWidth="1"/>
    <col min="3" max="3" width="10.625" style="0" customWidth="1"/>
  </cols>
  <sheetData>
    <row r="1" ht="12.75">
      <c r="B1" s="21" t="s">
        <v>86</v>
      </c>
    </row>
    <row r="2" ht="12.75">
      <c r="C2" s="8" t="s">
        <v>57</v>
      </c>
    </row>
    <row r="3" spans="2:3" ht="12.75">
      <c r="B3" s="28" t="str">
        <f>'структура КБ РА (%)'!C3</f>
        <v>01.02.2021 г.</v>
      </c>
      <c r="C3" s="28" t="str">
        <f>'структура КБ РА (%)'!C11</f>
        <v>на 01.02.2020 г.</v>
      </c>
    </row>
    <row r="4" spans="1:3" ht="38.25">
      <c r="A4" s="2" t="s">
        <v>62</v>
      </c>
      <c r="B4" s="1">
        <f>'на 01.03.2022'!C32/1000</f>
        <v>9.998104999999999</v>
      </c>
      <c r="C4" s="1">
        <f>'на 01.03.2022'!L32/1000</f>
        <v>17.211341</v>
      </c>
    </row>
    <row r="5" spans="1:3" ht="38.25">
      <c r="A5" s="2" t="s">
        <v>63</v>
      </c>
      <c r="B5" s="1">
        <f>'на 01.03.2022'!C35/1000</f>
        <v>4.709442</v>
      </c>
      <c r="C5" s="1">
        <f>'на 01.03.2022'!L35/1000</f>
        <v>22.305342</v>
      </c>
    </row>
    <row r="6" spans="1:3" ht="12.75">
      <c r="A6" s="2" t="s">
        <v>94</v>
      </c>
      <c r="B6" s="1">
        <f>'на 01.03.2022'!C37/1000</f>
        <v>33.638743000000005</v>
      </c>
      <c r="C6" s="1">
        <f>'на 01.03.2022'!L37/1000</f>
        <v>23.892399</v>
      </c>
    </row>
    <row r="7" spans="1:3" ht="12.75">
      <c r="A7" t="s">
        <v>64</v>
      </c>
      <c r="B7" s="1">
        <f>B8-B4-B5-B6</f>
        <v>26.611883999999996</v>
      </c>
      <c r="C7" s="1">
        <f>C8-C4-C5-C6</f>
        <v>14.272387000000005</v>
      </c>
    </row>
    <row r="8" spans="1:3" ht="12.75">
      <c r="A8" t="s">
        <v>60</v>
      </c>
      <c r="B8" s="1">
        <f>'на 01.03.2022'!C30/1000</f>
        <v>74.958174</v>
      </c>
      <c r="C8" s="1">
        <f>'на 01.03.2022'!L30/1000</f>
        <v>77.681469</v>
      </c>
    </row>
    <row r="11" ht="12.75">
      <c r="A11" s="12" t="s">
        <v>68</v>
      </c>
    </row>
    <row r="12" spans="2:3" ht="12.75">
      <c r="B12" s="13" t="str">
        <f>C3</f>
        <v>на 01.02.2020 г.</v>
      </c>
      <c r="C12" s="13" t="str">
        <f>B3</f>
        <v>01.02.2021 г.</v>
      </c>
    </row>
    <row r="13" spans="1:3" ht="38.25">
      <c r="A13" s="14" t="s">
        <v>62</v>
      </c>
      <c r="B13" s="15">
        <f>C4/C8</f>
        <v>0.22156302167766678</v>
      </c>
      <c r="C13" s="15">
        <f>B4/B8</f>
        <v>0.13338245139215904</v>
      </c>
    </row>
    <row r="14" spans="1:3" ht="38.25">
      <c r="A14" s="14" t="s">
        <v>63</v>
      </c>
      <c r="B14" s="15">
        <f>C5/C8</f>
        <v>0.2871385194839711</v>
      </c>
      <c r="C14" s="15">
        <f>B5/B8</f>
        <v>0.06282759769468237</v>
      </c>
    </row>
    <row r="15" spans="1:3" ht="12.75">
      <c r="A15" s="2" t="s">
        <v>94</v>
      </c>
      <c r="B15" s="15">
        <f>B6/B8</f>
        <v>0.4487668416255712</v>
      </c>
      <c r="C15" s="15">
        <f>C6/C8</f>
        <v>0.3075688360115847</v>
      </c>
    </row>
    <row r="16" spans="1:3" ht="25.5">
      <c r="A16" s="16" t="s">
        <v>64</v>
      </c>
      <c r="B16" s="15">
        <f>100%-B13-B14-B15</f>
        <v>0.04253161721279097</v>
      </c>
      <c r="C16" s="15">
        <f>100%-C13-C14-C15</f>
        <v>0.49622111490157383</v>
      </c>
    </row>
    <row r="17" spans="1:3" ht="12.75">
      <c r="A17" s="13" t="s">
        <v>60</v>
      </c>
      <c r="B17" s="15">
        <v>1</v>
      </c>
      <c r="C17" s="15">
        <v>1</v>
      </c>
    </row>
    <row r="19" ht="12.75">
      <c r="B19" t="str">
        <f>C12</f>
        <v>01.02.2021 г.</v>
      </c>
    </row>
    <row r="20" spans="1:2" ht="38.25">
      <c r="A20" s="14" t="s">
        <v>62</v>
      </c>
      <c r="B20" s="10">
        <f>C13</f>
        <v>0.13338245139215904</v>
      </c>
    </row>
    <row r="21" spans="1:2" ht="38.25">
      <c r="A21" s="14" t="s">
        <v>63</v>
      </c>
      <c r="B21" s="10">
        <f>C14</f>
        <v>0.06282759769468237</v>
      </c>
    </row>
    <row r="22" spans="1:2" ht="25.5">
      <c r="A22" s="16" t="s">
        <v>64</v>
      </c>
      <c r="B22" s="10">
        <f>C16</f>
        <v>0.49622111490157383</v>
      </c>
    </row>
    <row r="23" spans="1:2" ht="12.75">
      <c r="A23" s="13" t="s">
        <v>60</v>
      </c>
      <c r="B23" s="10">
        <f>C17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Peteneva</cp:lastModifiedBy>
  <cp:lastPrinted>2022-03-17T07:16:21Z</cp:lastPrinted>
  <dcterms:created xsi:type="dcterms:W3CDTF">2009-11-09T02:31:26Z</dcterms:created>
  <dcterms:modified xsi:type="dcterms:W3CDTF">2022-03-21T03:44:58Z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M:\Планирование доходов\Лунина\Анализ\2011\КБ РА\АПРЕЛЬ\исполнение на 01.05.2011 (в работе).xls</vt:lpwstr>
  </property>
</Properties>
</file>