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Отдел финансирования социальной сферы\ОТДЕЛ\Для сайта Минфина\открытый бюджет\проекту бюджета\2025-2027\"/>
    </mc:Choice>
  </mc:AlternateContent>
  <bookViews>
    <workbookView xWindow="0" yWindow="0" windowWidth="28800" windowHeight="11145"/>
  </bookViews>
  <sheets>
    <sheet name="прогноз" sheetId="4" r:id="rId1"/>
  </sheets>
  <definedNames>
    <definedName name="_xlnm.Print_Area" localSheetId="0">прогноз!$A$3:$AC$23</definedName>
  </definedNames>
  <calcPr calcId="162913"/>
</workbook>
</file>

<file path=xl/calcChain.xml><?xml version="1.0" encoding="utf-8"?>
<calcChain xmlns="http://schemas.openxmlformats.org/spreadsheetml/2006/main">
  <c r="Z10" i="4" l="1"/>
  <c r="Z12" i="4"/>
  <c r="V10" i="4"/>
  <c r="V8" i="4"/>
  <c r="V9" i="4" s="1"/>
  <c r="T8" i="4"/>
  <c r="R10" i="4"/>
  <c r="P11" i="4" l="1"/>
  <c r="P10" i="4" l="1"/>
  <c r="V12" i="4"/>
  <c r="R12" i="4"/>
  <c r="T12" i="4"/>
  <c r="S12" i="4"/>
  <c r="AC12" i="4"/>
  <c r="AB12" i="4"/>
  <c r="AA12" i="4"/>
  <c r="Y12" i="4"/>
  <c r="X12" i="4"/>
  <c r="W12" i="4"/>
  <c r="U18" i="4"/>
  <c r="U19" i="4" s="1"/>
  <c r="U12" i="4"/>
  <c r="P12" i="4"/>
  <c r="Q18" i="4"/>
  <c r="Q19" i="4" s="1"/>
  <c r="Q16" i="4"/>
  <c r="P17" i="4" l="1"/>
  <c r="O18" i="4"/>
  <c r="O19" i="4" s="1"/>
  <c r="N18" i="4"/>
  <c r="N19" i="4" s="1"/>
  <c r="K18" i="4" l="1"/>
  <c r="K19" i="4" s="1"/>
  <c r="J19" i="4"/>
  <c r="J18" i="4"/>
  <c r="AC8" i="4"/>
  <c r="AC18" i="4" s="1"/>
  <c r="AC19" i="4" s="1"/>
  <c r="AB8" i="4"/>
  <c r="AB18" i="4" s="1"/>
  <c r="AB19" i="4" s="1"/>
  <c r="AA8" i="4"/>
  <c r="AA18" i="4" s="1"/>
  <c r="AA19" i="4" s="1"/>
  <c r="Z8" i="4"/>
  <c r="Y8" i="4"/>
  <c r="Y18" i="4" s="1"/>
  <c r="Y19" i="4" s="1"/>
  <c r="X8" i="4"/>
  <c r="X18" i="4" s="1"/>
  <c r="X19" i="4" s="1"/>
  <c r="W8" i="4"/>
  <c r="W18" i="4" s="1"/>
  <c r="W19" i="4" s="1"/>
  <c r="V18" i="4"/>
  <c r="V19" i="4" s="1"/>
  <c r="U8" i="4"/>
  <c r="T18" i="4"/>
  <c r="T19" i="4" s="1"/>
  <c r="S8" i="4"/>
  <c r="S18" i="4" s="1"/>
  <c r="S19" i="4" s="1"/>
  <c r="R8" i="4"/>
  <c r="Q8" i="4"/>
  <c r="P8" i="4"/>
  <c r="M8" i="4"/>
  <c r="M18" i="4" s="1"/>
  <c r="M19" i="4" s="1"/>
  <c r="L8" i="4"/>
  <c r="L18" i="4" s="1"/>
  <c r="L19" i="4" s="1"/>
  <c r="K8" i="4"/>
  <c r="J8" i="4"/>
  <c r="Z18" i="4" l="1"/>
  <c r="Z19" i="4" s="1"/>
  <c r="Z9" i="4"/>
  <c r="R18" i="4"/>
  <c r="R19" i="4" s="1"/>
  <c r="S9" i="4"/>
  <c r="I12" i="4"/>
  <c r="H12" i="4"/>
  <c r="G12" i="4"/>
  <c r="F12" i="4"/>
  <c r="P18" i="4" l="1"/>
  <c r="I8" i="4"/>
  <c r="H8" i="4"/>
  <c r="G8" i="4"/>
  <c r="F8" i="4"/>
  <c r="F18" i="4" s="1"/>
  <c r="P19" i="4" l="1"/>
  <c r="D8" i="4"/>
  <c r="F19" i="4" l="1"/>
  <c r="E18" i="4"/>
  <c r="E19" i="4" s="1"/>
  <c r="D18" i="4"/>
  <c r="D19" i="4" s="1"/>
  <c r="B18" i="4"/>
  <c r="B19" i="4" s="1"/>
  <c r="I18" i="4"/>
  <c r="I19" i="4" s="1"/>
  <c r="G18" i="4"/>
  <c r="G19" i="4" s="1"/>
  <c r="C18" i="4"/>
  <c r="C19" i="4" s="1"/>
  <c r="H18" i="4" l="1"/>
  <c r="H19" i="4" s="1"/>
</calcChain>
</file>

<file path=xl/sharedStrings.xml><?xml version="1.0" encoding="utf-8"?>
<sst xmlns="http://schemas.openxmlformats.org/spreadsheetml/2006/main" count="50" uniqueCount="26">
  <si>
    <t>тыс.руб.</t>
  </si>
  <si>
    <t>Наименование показателя</t>
  </si>
  <si>
    <t>Консолидированный бюджет</t>
  </si>
  <si>
    <t>Республиканский бюджет</t>
  </si>
  <si>
    <t>Свод бюджетов муниципальных образований</t>
  </si>
  <si>
    <t>Доходы</t>
  </si>
  <si>
    <t>Расходы</t>
  </si>
  <si>
    <t>Профицит (+), дефицит (-)</t>
  </si>
  <si>
    <t>Источники финансирования дефицита бюджета</t>
  </si>
  <si>
    <t>Бюджет территориального  фонда обязательного  медицинского  страхования</t>
  </si>
  <si>
    <t>в том числе:</t>
  </si>
  <si>
    <t>Безвозмездные поступления от других бюджетов бюджетной системы Российской Федерации</t>
  </si>
  <si>
    <t>Дотации</t>
  </si>
  <si>
    <t>Субвенции</t>
  </si>
  <si>
    <t>Иные межбюджетные трансферты</t>
  </si>
  <si>
    <t>Налоговые и неналоговые доходы</t>
  </si>
  <si>
    <t xml:space="preserve">Безвозмездные поступления </t>
  </si>
  <si>
    <t>2025 год</t>
  </si>
  <si>
    <t xml:space="preserve">2021 год  </t>
  </si>
  <si>
    <t xml:space="preserve">2022 год </t>
  </si>
  <si>
    <t>Субсидии</t>
  </si>
  <si>
    <t>2026 год</t>
  </si>
  <si>
    <t>Прогноз основных характеристик консолидированного бюджета Республики Алтай, республиканского  бюджета Республики Алтай и свода бюджетов муниципальных образований в Республике Алтай, а также бюджета Территориального фонда обязательного медицинского страхования  Республики Алтай  на 2025 год и на плановый период 2026 и 2027 годов</t>
  </si>
  <si>
    <t xml:space="preserve">2023 год </t>
  </si>
  <si>
    <t>2024 год оценка</t>
  </si>
  <si>
    <t>2027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</si>
</sst>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.0_р_._-;\-* #,##0.0_р_._-;_-* &quot;-&quot;??_р_._-;_-@_-"/>
    <numFmt numFmtId="166" formatCode="_-* #,##0.0\ _₽_-;\-* #,##0.0\ _₽_-;_-* &quot;-&quot;?\ _₽_-;_-@_-"/>
    <numFmt numFmtId="167" formatCode="###\ ###\ ###\ ###\ ##0.00"/>
    <numFmt numFmtId="168" formatCode="#,##0.0_ ;[Red]\-#,##0.0\ "/>
  </numFmts>
  <fonts count="24" x14ac:knownFonts="1">
    <font>
      <sz val="10"/>
      <name val="Arial Cyr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color indexed="8"/>
      <name val="Arial"/>
      <family val="2"/>
      <charset val="204"/>
    </font>
    <font>
      <sz val="11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sz val="8"/>
      <color rgb="FF000000"/>
      <name val="Arial Cyr"/>
    </font>
    <font>
      <b/>
      <sz val="9"/>
      <color rgb="FF000000"/>
      <name val="Arial Cyr"/>
    </font>
    <font>
      <i/>
      <sz val="10"/>
      <name val="Arial Cyr"/>
      <charset val="204"/>
    </font>
    <font>
      <sz val="10"/>
      <name val="Arial"/>
      <family val="2"/>
      <charset val="204"/>
    </font>
    <font>
      <b/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rgb="FF000000"/>
      <name val="Segoe UI"/>
      <family val="2"/>
    </font>
    <font>
      <sz val="10"/>
      <color theme="1"/>
      <name val="Times New Roman Cyr"/>
      <family val="1"/>
      <charset val="204"/>
    </font>
    <font>
      <b/>
      <sz val="10"/>
      <name val="Times New Roman Cyr"/>
      <family val="1"/>
      <charset val="204"/>
    </font>
    <font>
      <i/>
      <sz val="10"/>
      <color theme="1"/>
      <name val="Times New Roman Cyr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5" fillId="0" borderId="0"/>
    <xf numFmtId="4" fontId="8" fillId="0" borderId="5">
      <alignment horizontal="right" vertical="center" shrinkToFit="1"/>
    </xf>
    <xf numFmtId="4" fontId="9" fillId="0" borderId="5">
      <alignment horizontal="right" vertical="center" shrinkToFit="1"/>
    </xf>
    <xf numFmtId="164" fontId="11" fillId="0" borderId="0" applyFont="0" applyFill="0" applyBorder="0" applyAlignment="0" applyProtection="0"/>
    <xf numFmtId="0" fontId="11" fillId="0" borderId="0"/>
  </cellStyleXfs>
  <cellXfs count="74">
    <xf numFmtId="0" fontId="0" fillId="0" borderId="0" xfId="0"/>
    <xf numFmtId="0" fontId="3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wrapText="1"/>
    </xf>
    <xf numFmtId="165" fontId="0" fillId="0" borderId="0" xfId="1" applyNumberFormat="1" applyFont="1"/>
    <xf numFmtId="0" fontId="0" fillId="0" borderId="0" xfId="0" applyBorder="1"/>
    <xf numFmtId="165" fontId="0" fillId="0" borderId="0" xfId="1" applyNumberFormat="1" applyFont="1" applyBorder="1"/>
    <xf numFmtId="164" fontId="6" fillId="0" borderId="0" xfId="1" applyFont="1" applyBorder="1"/>
    <xf numFmtId="166" fontId="0" fillId="0" borderId="0" xfId="0" applyNumberFormat="1"/>
    <xf numFmtId="3" fontId="4" fillId="0" borderId="1" xfId="0" applyNumberFormat="1" applyFont="1" applyBorder="1" applyAlignment="1" applyProtection="1">
      <alignment horizontal="left" vertical="center" wrapText="1"/>
      <protection locked="0"/>
    </xf>
    <xf numFmtId="3" fontId="7" fillId="0" borderId="1" xfId="0" applyNumberFormat="1" applyFont="1" applyBorder="1" applyAlignment="1" applyProtection="1">
      <alignment horizontal="left" vertical="center" wrapText="1"/>
      <protection locked="0"/>
    </xf>
    <xf numFmtId="0" fontId="10" fillId="0" borderId="0" xfId="0" applyFont="1"/>
    <xf numFmtId="165" fontId="14" fillId="0" borderId="1" xfId="1" applyNumberFormat="1" applyFont="1" applyFill="1" applyBorder="1" applyAlignment="1">
      <alignment horizontal="right" vertical="center"/>
    </xf>
    <xf numFmtId="165" fontId="15" fillId="0" borderId="1" xfId="1" applyNumberFormat="1" applyFont="1" applyFill="1" applyBorder="1" applyAlignment="1">
      <alignment horizontal="right" vertical="center"/>
    </xf>
    <xf numFmtId="165" fontId="14" fillId="0" borderId="1" xfId="1" applyNumberFormat="1" applyFont="1" applyBorder="1" applyAlignment="1">
      <alignment horizontal="right" vertical="center"/>
    </xf>
    <xf numFmtId="0" fontId="3" fillId="0" borderId="1" xfId="0" applyFont="1" applyBorder="1"/>
    <xf numFmtId="165" fontId="13" fillId="0" borderId="1" xfId="1" applyNumberFormat="1" applyFont="1" applyFill="1" applyBorder="1" applyAlignment="1">
      <alignment horizontal="right" vertical="center"/>
    </xf>
    <xf numFmtId="0" fontId="12" fillId="0" borderId="0" xfId="0" applyFont="1"/>
    <xf numFmtId="167" fontId="16" fillId="2" borderId="0" xfId="0" applyNumberFormat="1" applyFont="1" applyFill="1" applyBorder="1" applyAlignment="1">
      <alignment horizontal="right" vertical="top" wrapText="1"/>
    </xf>
    <xf numFmtId="166" fontId="17" fillId="0" borderId="1" xfId="0" applyNumberFormat="1" applyFont="1" applyBorder="1" applyAlignment="1">
      <alignment horizontal="center" vertical="center" wrapText="1"/>
    </xf>
    <xf numFmtId="166" fontId="17" fillId="0" borderId="1" xfId="0" applyNumberFormat="1" applyFont="1" applyFill="1" applyBorder="1" applyAlignment="1">
      <alignment horizontal="center" vertical="center" wrapText="1"/>
    </xf>
    <xf numFmtId="168" fontId="18" fillId="0" borderId="1" xfId="7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justify" vertical="top"/>
    </xf>
    <xf numFmtId="3" fontId="4" fillId="2" borderId="1" xfId="0" applyNumberFormat="1" applyFont="1" applyFill="1" applyBorder="1" applyAlignment="1" applyProtection="1">
      <alignment horizontal="left" vertical="center" wrapText="1"/>
      <protection locked="0"/>
    </xf>
    <xf numFmtId="165" fontId="14" fillId="2" borderId="1" xfId="1" applyNumberFormat="1" applyFont="1" applyFill="1" applyBorder="1" applyAlignment="1">
      <alignment horizontal="right" vertical="center"/>
    </xf>
    <xf numFmtId="0" fontId="0" fillId="2" borderId="0" xfId="0" applyFill="1"/>
    <xf numFmtId="0" fontId="3" fillId="0" borderId="0" xfId="0" applyFont="1" applyFill="1"/>
    <xf numFmtId="0" fontId="3" fillId="0" borderId="1" xfId="0" applyFont="1" applyFill="1" applyBorder="1" applyAlignment="1">
      <alignment horizontal="justify" vertical="top"/>
    </xf>
    <xf numFmtId="0" fontId="0" fillId="0" borderId="0" xfId="0" applyFill="1" applyBorder="1"/>
    <xf numFmtId="167" fontId="16" fillId="0" borderId="0" xfId="0" applyNumberFormat="1" applyFont="1" applyFill="1" applyBorder="1" applyAlignment="1">
      <alignment horizontal="right" vertical="top" wrapText="1"/>
    </xf>
    <xf numFmtId="165" fontId="0" fillId="0" borderId="0" xfId="1" applyNumberFormat="1" applyFont="1" applyFill="1" applyBorder="1"/>
    <xf numFmtId="165" fontId="0" fillId="0" borderId="0" xfId="1" applyNumberFormat="1" applyFont="1" applyFill="1"/>
    <xf numFmtId="164" fontId="6" fillId="0" borderId="0" xfId="1" applyFont="1" applyFill="1" applyBorder="1"/>
    <xf numFmtId="0" fontId="0" fillId="0" borderId="0" xfId="0" applyFill="1"/>
    <xf numFmtId="166" fontId="19" fillId="0" borderId="1" xfId="0" applyNumberFormat="1" applyFont="1" applyBorder="1" applyAlignment="1">
      <alignment horizontal="center" vertical="center" wrapText="1"/>
    </xf>
    <xf numFmtId="166" fontId="19" fillId="0" borderId="1" xfId="0" applyNumberFormat="1" applyFont="1" applyFill="1" applyBorder="1" applyAlignment="1">
      <alignment horizontal="center" vertical="center" wrapText="1"/>
    </xf>
    <xf numFmtId="165" fontId="21" fillId="0" borderId="1" xfId="0" applyNumberFormat="1" applyFont="1" applyFill="1" applyBorder="1" applyAlignment="1">
      <alignment horizontal="center" vertical="center"/>
    </xf>
    <xf numFmtId="165" fontId="23" fillId="0" borderId="1" xfId="0" applyNumberFormat="1" applyFont="1" applyFill="1" applyBorder="1" applyAlignment="1">
      <alignment horizontal="center" vertical="center"/>
    </xf>
    <xf numFmtId="165" fontId="13" fillId="0" borderId="1" xfId="1" applyNumberFormat="1" applyFont="1" applyFill="1" applyBorder="1" applyAlignment="1">
      <alignment horizontal="center" vertical="center"/>
    </xf>
    <xf numFmtId="165" fontId="14" fillId="0" borderId="1" xfId="1" applyNumberFormat="1" applyFont="1" applyFill="1" applyBorder="1" applyAlignment="1">
      <alignment horizontal="center" vertical="center"/>
    </xf>
    <xf numFmtId="165" fontId="14" fillId="2" borderId="1" xfId="1" applyNumberFormat="1" applyFont="1" applyFill="1" applyBorder="1" applyAlignment="1">
      <alignment horizontal="center" vertical="center"/>
    </xf>
    <xf numFmtId="165" fontId="15" fillId="0" borderId="1" xfId="1" applyNumberFormat="1" applyFont="1" applyFill="1" applyBorder="1" applyAlignment="1">
      <alignment horizontal="center" vertical="center"/>
    </xf>
    <xf numFmtId="165" fontId="14" fillId="0" borderId="1" xfId="1" applyNumberFormat="1" applyFont="1" applyBorder="1" applyAlignment="1">
      <alignment horizontal="center" vertical="center"/>
    </xf>
    <xf numFmtId="165" fontId="13" fillId="0" borderId="1" xfId="1" applyNumberFormat="1" applyFont="1" applyFill="1" applyBorder="1" applyAlignment="1">
      <alignment vertical="center"/>
    </xf>
    <xf numFmtId="165" fontId="14" fillId="0" borderId="1" xfId="1" applyNumberFormat="1" applyFont="1" applyFill="1" applyBorder="1" applyAlignment="1">
      <alignment vertical="center"/>
    </xf>
    <xf numFmtId="165" fontId="14" fillId="2" borderId="1" xfId="0" applyNumberFormat="1" applyFont="1" applyFill="1" applyBorder="1" applyAlignment="1">
      <alignment vertical="center"/>
    </xf>
    <xf numFmtId="165" fontId="14" fillId="0" borderId="1" xfId="0" applyNumberFormat="1" applyFont="1" applyFill="1" applyBorder="1" applyAlignment="1">
      <alignment vertical="center"/>
    </xf>
    <xf numFmtId="165" fontId="14" fillId="2" borderId="1" xfId="1" applyNumberFormat="1" applyFont="1" applyFill="1" applyBorder="1" applyAlignment="1">
      <alignment vertical="center"/>
    </xf>
    <xf numFmtId="165" fontId="21" fillId="2" borderId="1" xfId="0" applyNumberFormat="1" applyFont="1" applyFill="1" applyBorder="1" applyAlignment="1">
      <alignment vertical="center"/>
    </xf>
    <xf numFmtId="165" fontId="14" fillId="0" borderId="1" xfId="0" applyNumberFormat="1" applyFont="1" applyBorder="1" applyAlignment="1">
      <alignment vertical="center" wrapText="1"/>
    </xf>
    <xf numFmtId="165" fontId="14" fillId="2" borderId="4" xfId="1" applyNumberFormat="1" applyFont="1" applyFill="1" applyBorder="1" applyAlignment="1">
      <alignment vertical="center"/>
    </xf>
    <xf numFmtId="165" fontId="21" fillId="0" borderId="1" xfId="0" applyNumberFormat="1" applyFont="1" applyBorder="1" applyAlignment="1">
      <alignment vertical="center" wrapText="1"/>
    </xf>
    <xf numFmtId="165" fontId="22" fillId="0" borderId="1" xfId="0" applyNumberFormat="1" applyFont="1" applyBorder="1" applyAlignment="1">
      <alignment vertical="center" wrapText="1"/>
    </xf>
    <xf numFmtId="165" fontId="14" fillId="0" borderId="4" xfId="1" applyNumberFormat="1" applyFont="1" applyFill="1" applyBorder="1" applyAlignment="1">
      <alignment vertical="center"/>
    </xf>
    <xf numFmtId="165" fontId="15" fillId="0" borderId="1" xfId="1" applyNumberFormat="1" applyFont="1" applyFill="1" applyBorder="1" applyAlignment="1">
      <alignment vertical="center" wrapText="1"/>
    </xf>
    <xf numFmtId="165" fontId="15" fillId="0" borderId="1" xfId="1" applyNumberFormat="1" applyFont="1" applyFill="1" applyBorder="1" applyAlignment="1">
      <alignment vertical="center"/>
    </xf>
    <xf numFmtId="165" fontId="15" fillId="0" borderId="1" xfId="0" applyNumberFormat="1" applyFont="1" applyBorder="1" applyAlignment="1">
      <alignment vertical="center"/>
    </xf>
    <xf numFmtId="165" fontId="15" fillId="0" borderId="4" xfId="1" applyNumberFormat="1" applyFont="1" applyFill="1" applyBorder="1" applyAlignment="1">
      <alignment vertical="center"/>
    </xf>
    <xf numFmtId="165" fontId="13" fillId="0" borderId="1" xfId="0" applyNumberFormat="1" applyFont="1" applyBorder="1" applyAlignment="1">
      <alignment vertical="center"/>
    </xf>
    <xf numFmtId="165" fontId="13" fillId="0" borderId="1" xfId="0" applyNumberFormat="1" applyFont="1" applyFill="1" applyBorder="1" applyAlignment="1">
      <alignment vertical="center"/>
    </xf>
    <xf numFmtId="165" fontId="13" fillId="0" borderId="6" xfId="1" applyNumberFormat="1" applyFont="1" applyFill="1" applyBorder="1" applyAlignment="1">
      <alignment vertical="center"/>
    </xf>
    <xf numFmtId="165" fontId="20" fillId="0" borderId="1" xfId="1" applyNumberFormat="1" applyFont="1" applyFill="1" applyBorder="1" applyAlignment="1">
      <alignment vertical="center"/>
    </xf>
    <xf numFmtId="165" fontId="20" fillId="0" borderId="6" xfId="1" applyNumberFormat="1" applyFont="1" applyFill="1" applyBorder="1" applyAlignment="1">
      <alignment vertical="center"/>
    </xf>
    <xf numFmtId="165" fontId="14" fillId="0" borderId="1" xfId="1" applyNumberFormat="1" applyFont="1" applyBorder="1" applyAlignment="1">
      <alignment vertical="center"/>
    </xf>
    <xf numFmtId="166" fontId="0" fillId="0" borderId="0" xfId="0" applyNumberFormat="1" applyFill="1"/>
    <xf numFmtId="43" fontId="0" fillId="0" borderId="0" xfId="0" applyNumberFormat="1" applyFill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165" fontId="15" fillId="0" borderId="1" xfId="0" applyNumberFormat="1" applyFont="1" applyBorder="1" applyAlignment="1">
      <alignment horizontal="left" vertical="center"/>
    </xf>
  </cellXfs>
  <cellStyles count="8">
    <cellStyle name="xl31" xfId="5"/>
    <cellStyle name="xl40" xfId="4"/>
    <cellStyle name="Обычный" xfId="0" builtinId="0"/>
    <cellStyle name="Обычный 29" xfId="2"/>
    <cellStyle name="Обычный 31" xfId="3"/>
    <cellStyle name="Обычный 4" xfId="7"/>
    <cellStyle name="Финансовый" xfId="1" builtinId="3"/>
    <cellStyle name="Финансовый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C30"/>
  <sheetViews>
    <sheetView tabSelected="1" workbookViewId="0">
      <selection activeCell="M15" sqref="M15"/>
    </sheetView>
  </sheetViews>
  <sheetFormatPr defaultRowHeight="12.75" x14ac:dyDescent="0.2"/>
  <cols>
    <col min="1" max="1" width="32.7109375" customWidth="1"/>
    <col min="2" max="2" width="0.140625" hidden="1" customWidth="1"/>
    <col min="3" max="3" width="14.5703125" style="35" hidden="1" customWidth="1"/>
    <col min="4" max="4" width="14.140625" hidden="1" customWidth="1"/>
    <col min="5" max="5" width="51" hidden="1" customWidth="1"/>
    <col min="6" max="6" width="16.28515625" hidden="1" customWidth="1"/>
    <col min="7" max="7" width="16.7109375" style="35" hidden="1" customWidth="1"/>
    <col min="8" max="8" width="15.5703125" hidden="1" customWidth="1"/>
    <col min="9" max="9" width="13.85546875" hidden="1" customWidth="1"/>
    <col min="10" max="10" width="13.5703125" customWidth="1"/>
    <col min="11" max="11" width="13.7109375" style="35" customWidth="1"/>
    <col min="12" max="12" width="16.28515625" customWidth="1"/>
    <col min="13" max="13" width="13" customWidth="1"/>
    <col min="14" max="14" width="13.5703125" customWidth="1"/>
    <col min="15" max="15" width="14.140625" style="35" customWidth="1"/>
    <col min="16" max="16" width="15.140625" customWidth="1"/>
    <col min="17" max="17" width="13.5703125" customWidth="1"/>
    <col min="18" max="18" width="14.140625" customWidth="1"/>
    <col min="19" max="19" width="14.42578125" style="35" customWidth="1"/>
    <col min="20" max="21" width="14" customWidth="1"/>
    <col min="22" max="22" width="13.5703125" customWidth="1"/>
    <col min="23" max="23" width="13.85546875" customWidth="1"/>
    <col min="24" max="24" width="13.5703125" customWidth="1"/>
    <col min="25" max="25" width="13.42578125" customWidth="1"/>
    <col min="26" max="26" width="14.28515625" customWidth="1"/>
    <col min="27" max="28" width="13.5703125" customWidth="1"/>
    <col min="29" max="29" width="13.28515625" customWidth="1"/>
  </cols>
  <sheetData>
    <row r="3" spans="1:29" ht="36" customHeight="1" x14ac:dyDescent="0.2">
      <c r="A3" s="23"/>
      <c r="B3" s="71" t="s">
        <v>22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</row>
    <row r="4" spans="1:29" ht="15.75" x14ac:dyDescent="0.25">
      <c r="A4" s="1"/>
      <c r="B4" s="1"/>
      <c r="C4" s="28"/>
      <c r="D4" s="1"/>
      <c r="E4" s="1"/>
      <c r="F4" s="1"/>
      <c r="G4" s="28"/>
      <c r="H4" s="1"/>
      <c r="I4" s="1"/>
      <c r="J4" s="1"/>
      <c r="K4" s="28"/>
      <c r="L4" s="1"/>
    </row>
    <row r="5" spans="1:29" ht="15.75" x14ac:dyDescent="0.25">
      <c r="A5" s="1"/>
      <c r="B5" s="1"/>
      <c r="C5" s="28"/>
      <c r="D5" s="1"/>
      <c r="E5" s="1"/>
      <c r="F5" s="1"/>
      <c r="G5" s="28"/>
      <c r="H5" s="1"/>
      <c r="I5" s="1"/>
      <c r="J5" s="1"/>
      <c r="K5" s="28"/>
      <c r="AA5" s="1" t="s">
        <v>0</v>
      </c>
    </row>
    <row r="6" spans="1:29" ht="15.75" x14ac:dyDescent="0.25">
      <c r="A6" s="22" t="s">
        <v>1</v>
      </c>
      <c r="B6" s="68" t="s">
        <v>18</v>
      </c>
      <c r="C6" s="69"/>
      <c r="D6" s="69"/>
      <c r="E6" s="70"/>
      <c r="F6" s="68" t="s">
        <v>19</v>
      </c>
      <c r="G6" s="69"/>
      <c r="H6" s="69"/>
      <c r="I6" s="70"/>
      <c r="J6" s="72" t="s">
        <v>23</v>
      </c>
      <c r="K6" s="72"/>
      <c r="L6" s="72"/>
      <c r="M6" s="72"/>
      <c r="N6" s="68" t="s">
        <v>24</v>
      </c>
      <c r="O6" s="69"/>
      <c r="P6" s="69"/>
      <c r="Q6" s="70"/>
      <c r="R6" s="68" t="s">
        <v>17</v>
      </c>
      <c r="S6" s="69"/>
      <c r="T6" s="69"/>
      <c r="U6" s="70"/>
      <c r="V6" s="68" t="s">
        <v>21</v>
      </c>
      <c r="W6" s="69"/>
      <c r="X6" s="69"/>
      <c r="Y6" s="70"/>
      <c r="Z6" s="68" t="s">
        <v>25</v>
      </c>
      <c r="AA6" s="69"/>
      <c r="AB6" s="69"/>
      <c r="AC6" s="70"/>
    </row>
    <row r="7" spans="1:29" ht="180" customHeight="1" x14ac:dyDescent="0.25">
      <c r="A7" s="22"/>
      <c r="B7" s="24" t="s">
        <v>2</v>
      </c>
      <c r="C7" s="29" t="s">
        <v>3</v>
      </c>
      <c r="D7" s="24" t="s">
        <v>4</v>
      </c>
      <c r="E7" s="24" t="s">
        <v>9</v>
      </c>
      <c r="F7" s="24" t="s">
        <v>2</v>
      </c>
      <c r="G7" s="29" t="s">
        <v>3</v>
      </c>
      <c r="H7" s="24" t="s">
        <v>4</v>
      </c>
      <c r="I7" s="24" t="s">
        <v>9</v>
      </c>
      <c r="J7" s="24" t="s">
        <v>2</v>
      </c>
      <c r="K7" s="29" t="s">
        <v>3</v>
      </c>
      <c r="L7" s="24" t="s">
        <v>4</v>
      </c>
      <c r="M7" s="24" t="s">
        <v>9</v>
      </c>
      <c r="N7" s="24" t="s">
        <v>2</v>
      </c>
      <c r="O7" s="29" t="s">
        <v>3</v>
      </c>
      <c r="P7" s="24" t="s">
        <v>4</v>
      </c>
      <c r="Q7" s="24" t="s">
        <v>9</v>
      </c>
      <c r="R7" s="24" t="s">
        <v>2</v>
      </c>
      <c r="S7" s="29" t="s">
        <v>3</v>
      </c>
      <c r="T7" s="24" t="s">
        <v>4</v>
      </c>
      <c r="U7" s="24" t="s">
        <v>9</v>
      </c>
      <c r="V7" s="24" t="s">
        <v>2</v>
      </c>
      <c r="W7" s="29" t="s">
        <v>3</v>
      </c>
      <c r="X7" s="24" t="s">
        <v>4</v>
      </c>
      <c r="Y7" s="24" t="s">
        <v>9</v>
      </c>
      <c r="Z7" s="24" t="s">
        <v>2</v>
      </c>
      <c r="AA7" s="29" t="s">
        <v>3</v>
      </c>
      <c r="AB7" s="24" t="s">
        <v>4</v>
      </c>
      <c r="AC7" s="24" t="s">
        <v>9</v>
      </c>
    </row>
    <row r="8" spans="1:29" s="17" customFormat="1" ht="15.75" x14ac:dyDescent="0.25">
      <c r="A8" s="15" t="s">
        <v>5</v>
      </c>
      <c r="B8" s="16">
        <v>31772923.699999999</v>
      </c>
      <c r="C8" s="21">
        <v>28766176.800000001</v>
      </c>
      <c r="D8" s="16">
        <f>D10+D11</f>
        <v>13618721.800000001</v>
      </c>
      <c r="E8" s="16">
        <v>6193386.0999999996</v>
      </c>
      <c r="F8" s="40">
        <f t="shared" ref="F8:I8" si="0">F10+F11</f>
        <v>35729955.18</v>
      </c>
      <c r="G8" s="40">
        <f t="shared" si="0"/>
        <v>31726869.5</v>
      </c>
      <c r="H8" s="40">
        <f t="shared" si="0"/>
        <v>14970108.4</v>
      </c>
      <c r="I8" s="40">
        <f t="shared" si="0"/>
        <v>5854943.2000000002</v>
      </c>
      <c r="J8" s="45">
        <f>J10+J11</f>
        <v>37732916.740000002</v>
      </c>
      <c r="K8" s="45">
        <f t="shared" ref="K8:AC8" si="1">K10+K11</f>
        <v>32715703.48</v>
      </c>
      <c r="L8" s="45">
        <f t="shared" si="1"/>
        <v>16730608.1</v>
      </c>
      <c r="M8" s="45">
        <f t="shared" si="1"/>
        <v>6398321.7960000001</v>
      </c>
      <c r="N8" s="45">
        <v>45157076.060000002</v>
      </c>
      <c r="O8" s="45">
        <v>40365050.100000001</v>
      </c>
      <c r="P8" s="45">
        <f t="shared" si="1"/>
        <v>18637855.100000001</v>
      </c>
      <c r="Q8" s="45">
        <f t="shared" si="1"/>
        <v>7232984.3899999997</v>
      </c>
      <c r="R8" s="45">
        <f t="shared" si="1"/>
        <v>30767244.600000001</v>
      </c>
      <c r="S8" s="45">
        <f t="shared" si="1"/>
        <v>25726820.5</v>
      </c>
      <c r="T8" s="45">
        <f>T10+T11</f>
        <v>13668152.4</v>
      </c>
      <c r="U8" s="45">
        <f t="shared" si="1"/>
        <v>8273402.7999999998</v>
      </c>
      <c r="V8" s="45">
        <f>V10+V11</f>
        <v>28343410.199999999</v>
      </c>
      <c r="W8" s="45">
        <f t="shared" si="1"/>
        <v>23013033</v>
      </c>
      <c r="X8" s="45">
        <f t="shared" si="1"/>
        <v>13508433.300000001</v>
      </c>
      <c r="Y8" s="45">
        <f t="shared" si="1"/>
        <v>8925365.5</v>
      </c>
      <c r="Z8" s="45">
        <f t="shared" si="1"/>
        <v>27655560.199999999</v>
      </c>
      <c r="AA8" s="45">
        <f t="shared" si="1"/>
        <v>22036230.399999999</v>
      </c>
      <c r="AB8" s="45">
        <f t="shared" si="1"/>
        <v>12463362.1</v>
      </c>
      <c r="AC8" s="45">
        <f t="shared" si="1"/>
        <v>9534640.8000000007</v>
      </c>
    </row>
    <row r="9" spans="1:29" ht="15.75" x14ac:dyDescent="0.25">
      <c r="A9" s="2" t="s">
        <v>10</v>
      </c>
      <c r="B9" s="12"/>
      <c r="C9" s="12"/>
      <c r="D9" s="12"/>
      <c r="E9" s="12"/>
      <c r="F9" s="41"/>
      <c r="G9" s="41"/>
      <c r="H9" s="41"/>
      <c r="I9" s="41"/>
      <c r="J9" s="46"/>
      <c r="K9" s="46"/>
      <c r="L9" s="46"/>
      <c r="M9" s="46"/>
      <c r="N9" s="46"/>
      <c r="O9" s="46"/>
      <c r="P9" s="46"/>
      <c r="Q9" s="46"/>
      <c r="R9" s="46">
        <v>30767244.600000001</v>
      </c>
      <c r="S9" s="46">
        <f>R8-R9</f>
        <v>0</v>
      </c>
      <c r="T9" s="46"/>
      <c r="U9" s="46"/>
      <c r="V9" s="46">
        <f>28343410.2-V8</f>
        <v>0</v>
      </c>
      <c r="W9" s="46"/>
      <c r="X9" s="46"/>
      <c r="Y9" s="46"/>
      <c r="Z9" s="46">
        <f>27655560.2-Z8</f>
        <v>0</v>
      </c>
      <c r="AA9" s="46"/>
      <c r="AB9" s="46"/>
      <c r="AC9" s="46"/>
    </row>
    <row r="10" spans="1:29" s="27" customFormat="1" ht="31.5" customHeight="1" x14ac:dyDescent="0.2">
      <c r="A10" s="25" t="s">
        <v>15</v>
      </c>
      <c r="B10" s="26">
        <v>11575933.5</v>
      </c>
      <c r="C10" s="12">
        <v>8089869.9000000004</v>
      </c>
      <c r="D10" s="12">
        <v>3486314.5</v>
      </c>
      <c r="E10" s="26">
        <v>69429.2</v>
      </c>
      <c r="F10" s="42">
        <v>12946129.98</v>
      </c>
      <c r="G10" s="41">
        <v>8798701.0999999996</v>
      </c>
      <c r="H10" s="41">
        <v>4147582.5</v>
      </c>
      <c r="I10" s="42">
        <v>43629.4</v>
      </c>
      <c r="J10" s="47">
        <v>14863798.470000001</v>
      </c>
      <c r="K10" s="48">
        <v>9868936.2100000009</v>
      </c>
      <c r="L10" s="49">
        <v>4995293.4000000004</v>
      </c>
      <c r="M10" s="47">
        <v>46238.400000000001</v>
      </c>
      <c r="N10" s="50">
        <v>16931409.5</v>
      </c>
      <c r="O10" s="51">
        <v>12103479.300000001</v>
      </c>
      <c r="P10" s="52">
        <f>N10-O10+438</f>
        <v>4828368.1999999993</v>
      </c>
      <c r="Q10" s="49">
        <v>53121.21</v>
      </c>
      <c r="R10" s="50">
        <f>S10+T10-531</f>
        <v>16158478.299999999</v>
      </c>
      <c r="S10" s="51">
        <v>11118054.199999999</v>
      </c>
      <c r="T10" s="49">
        <v>5040955.0999999996</v>
      </c>
      <c r="U10" s="49">
        <v>30557.8</v>
      </c>
      <c r="V10" s="50">
        <f>W10+X10-417</f>
        <v>16913479.199999999</v>
      </c>
      <c r="W10" s="51">
        <v>11583102</v>
      </c>
      <c r="X10" s="52">
        <v>5330794.2</v>
      </c>
      <c r="Y10" s="49">
        <v>36334.699999999997</v>
      </c>
      <c r="Z10" s="50">
        <f>AA10+AB10-364</f>
        <v>17242832</v>
      </c>
      <c r="AA10" s="51">
        <v>11623502.199999999</v>
      </c>
      <c r="AB10" s="52">
        <v>5619693.7999999998</v>
      </c>
      <c r="AC10" s="49">
        <v>37834.9</v>
      </c>
    </row>
    <row r="11" spans="1:29" s="27" customFormat="1" ht="31.5" customHeight="1" x14ac:dyDescent="0.2">
      <c r="A11" s="25" t="s">
        <v>16</v>
      </c>
      <c r="B11" s="26">
        <v>20196990.199999999</v>
      </c>
      <c r="C11" s="12">
        <v>20676306.899999999</v>
      </c>
      <c r="D11" s="12">
        <v>10132407.300000001</v>
      </c>
      <c r="E11" s="26">
        <v>6123956.96</v>
      </c>
      <c r="F11" s="42">
        <v>22783825.199999999</v>
      </c>
      <c r="G11" s="41">
        <v>22928168.399999999</v>
      </c>
      <c r="H11" s="41">
        <v>10822525.9</v>
      </c>
      <c r="I11" s="42">
        <v>5811313.7999999998</v>
      </c>
      <c r="J11" s="47">
        <v>22869118.27</v>
      </c>
      <c r="K11" s="48">
        <v>22846767.27</v>
      </c>
      <c r="L11" s="46">
        <v>11735314.699999999</v>
      </c>
      <c r="M11" s="47">
        <v>6352083.3959999997</v>
      </c>
      <c r="N11" s="53">
        <v>28225666.559999999</v>
      </c>
      <c r="O11" s="54">
        <v>28261570.800000001</v>
      </c>
      <c r="P11" s="55">
        <f>P12-35904.2</f>
        <v>13809486.9</v>
      </c>
      <c r="Q11" s="49">
        <v>7179863.1799999997</v>
      </c>
      <c r="R11" s="54">
        <v>14608766.300000001</v>
      </c>
      <c r="S11" s="54">
        <v>14608766.300000001</v>
      </c>
      <c r="T11" s="46">
        <v>8627197.3000000007</v>
      </c>
      <c r="U11" s="49">
        <v>8242845</v>
      </c>
      <c r="V11" s="54">
        <v>11429931</v>
      </c>
      <c r="W11" s="54">
        <v>11429931</v>
      </c>
      <c r="X11" s="55">
        <v>8177639.0999999996</v>
      </c>
      <c r="Y11" s="49">
        <v>8889030.8000000007</v>
      </c>
      <c r="Z11" s="54">
        <v>10412728.199999999</v>
      </c>
      <c r="AA11" s="54">
        <v>10412728.199999999</v>
      </c>
      <c r="AB11" s="55">
        <v>6843668.2999999998</v>
      </c>
      <c r="AC11" s="49">
        <v>9496805.9000000004</v>
      </c>
    </row>
    <row r="12" spans="1:29" ht="63" x14ac:dyDescent="0.2">
      <c r="A12" s="9" t="s">
        <v>11</v>
      </c>
      <c r="B12" s="19">
        <v>19958761.399999999</v>
      </c>
      <c r="C12" s="20">
        <v>19958761.399999999</v>
      </c>
      <c r="D12" s="12">
        <v>10611723.999999998</v>
      </c>
      <c r="E12" s="12">
        <v>6154858.7000000002</v>
      </c>
      <c r="F12" s="38">
        <f>SUM(F13:F16)</f>
        <v>22490737.300000001</v>
      </c>
      <c r="G12" s="38">
        <f>SUM(G13:G16)</f>
        <v>22490737.300000001</v>
      </c>
      <c r="H12" s="38">
        <f>SUM(H13:H16)</f>
        <v>10966869.200000001</v>
      </c>
      <c r="I12" s="38">
        <f>SUM(I13:I16)</f>
        <v>5841965.5999999996</v>
      </c>
      <c r="J12" s="55">
        <v>22686618.59</v>
      </c>
      <c r="K12" s="55">
        <v>22686618.59</v>
      </c>
      <c r="L12" s="55">
        <v>11712963.699999999</v>
      </c>
      <c r="M12" s="46">
        <v>6395954.9800000004</v>
      </c>
      <c r="N12" s="54">
        <v>28069353.800000001</v>
      </c>
      <c r="O12" s="54">
        <v>28069353.800000001</v>
      </c>
      <c r="P12" s="55">
        <f>SUM(P13:P16)</f>
        <v>13845391.1</v>
      </c>
      <c r="Q12" s="46">
        <v>7192323.1699999999</v>
      </c>
      <c r="R12" s="46">
        <f t="shared" ref="R12:T12" si="2">SUM(R13:R16)</f>
        <v>14602166.299999999</v>
      </c>
      <c r="S12" s="46">
        <f t="shared" si="2"/>
        <v>14602166.299999999</v>
      </c>
      <c r="T12" s="46">
        <f t="shared" si="2"/>
        <v>8627197.3000000007</v>
      </c>
      <c r="U12" s="46">
        <f>SUM(U13:U16)</f>
        <v>8242845</v>
      </c>
      <c r="V12" s="46">
        <f t="shared" ref="V12:AC12" si="3">SUM(V13:V16)</f>
        <v>11423331</v>
      </c>
      <c r="W12" s="46">
        <f t="shared" si="3"/>
        <v>11423331</v>
      </c>
      <c r="X12" s="46">
        <f t="shared" si="3"/>
        <v>8177639.1000000006</v>
      </c>
      <c r="Y12" s="46">
        <f t="shared" si="3"/>
        <v>8889030.8000000007</v>
      </c>
      <c r="Z12" s="46">
        <f t="shared" ref="Z12" si="4">SUM(Z13:Z16)</f>
        <v>10406128.199999999</v>
      </c>
      <c r="AA12" s="46">
        <f t="shared" si="3"/>
        <v>10406128.199999999</v>
      </c>
      <c r="AB12" s="46">
        <f t="shared" si="3"/>
        <v>6843668.2999999998</v>
      </c>
      <c r="AC12" s="46">
        <f t="shared" si="3"/>
        <v>9496805.9000000004</v>
      </c>
    </row>
    <row r="13" spans="1:29" s="11" customFormat="1" ht="15.75" x14ac:dyDescent="0.2">
      <c r="A13" s="10" t="s">
        <v>12</v>
      </c>
      <c r="B13" s="36">
        <v>10575418.800000001</v>
      </c>
      <c r="C13" s="37">
        <v>10575418.800000001</v>
      </c>
      <c r="D13" s="13">
        <v>2252606.2000000002</v>
      </c>
      <c r="E13" s="13"/>
      <c r="F13" s="39">
        <v>10843501.300000001</v>
      </c>
      <c r="G13" s="39">
        <v>10843501.300000001</v>
      </c>
      <c r="H13" s="43">
        <v>2224134.7000000002</v>
      </c>
      <c r="I13" s="43"/>
      <c r="J13" s="56">
        <v>12253068.300000001</v>
      </c>
      <c r="K13" s="56">
        <v>12253068.300000001</v>
      </c>
      <c r="L13" s="57">
        <v>2169401.2000000002</v>
      </c>
      <c r="M13" s="58"/>
      <c r="N13" s="54">
        <v>16289828.800000001</v>
      </c>
      <c r="O13" s="54">
        <v>16289828.800000001</v>
      </c>
      <c r="P13" s="59">
        <v>2916418.4</v>
      </c>
      <c r="Q13" s="57"/>
      <c r="R13" s="54">
        <v>13149917.5</v>
      </c>
      <c r="S13" s="54">
        <v>13149917.5</v>
      </c>
      <c r="T13" s="57">
        <v>2044592.8</v>
      </c>
      <c r="U13" s="57"/>
      <c r="V13" s="54">
        <v>9700593</v>
      </c>
      <c r="W13" s="54">
        <v>9700593</v>
      </c>
      <c r="X13" s="59">
        <v>2255012.6</v>
      </c>
      <c r="Y13" s="57"/>
      <c r="Z13" s="54">
        <v>9700593</v>
      </c>
      <c r="AA13" s="54">
        <v>9700593</v>
      </c>
      <c r="AB13" s="59">
        <v>2261381.7999999998</v>
      </c>
      <c r="AC13" s="57"/>
    </row>
    <row r="14" spans="1:29" s="11" customFormat="1" ht="15.75" x14ac:dyDescent="0.2">
      <c r="A14" s="10" t="s">
        <v>20</v>
      </c>
      <c r="B14" s="36">
        <v>4575674.5999999996</v>
      </c>
      <c r="C14" s="37">
        <v>4575674.5999999996</v>
      </c>
      <c r="D14" s="13">
        <v>2851118.9</v>
      </c>
      <c r="E14" s="13"/>
      <c r="F14" s="39">
        <v>7540763.5</v>
      </c>
      <c r="G14" s="39">
        <v>7540763.5</v>
      </c>
      <c r="H14" s="43">
        <v>3004030.6</v>
      </c>
      <c r="I14" s="43"/>
      <c r="J14" s="56">
        <v>7110739.75</v>
      </c>
      <c r="K14" s="56">
        <v>7110739.75</v>
      </c>
      <c r="L14" s="57">
        <v>3318547.2</v>
      </c>
      <c r="M14" s="58"/>
      <c r="N14" s="54">
        <v>9971678.6999999993</v>
      </c>
      <c r="O14" s="54">
        <v>9971678.6999999993</v>
      </c>
      <c r="P14" s="59">
        <v>4350213.8</v>
      </c>
      <c r="Q14" s="57"/>
      <c r="R14" s="54">
        <v>1017292.6</v>
      </c>
      <c r="S14" s="54">
        <v>1017292.6</v>
      </c>
      <c r="T14" s="57">
        <v>824517.3</v>
      </c>
      <c r="U14" s="57"/>
      <c r="V14" s="54">
        <v>1278166.8999999999</v>
      </c>
      <c r="W14" s="54">
        <v>1278166.8999999999</v>
      </c>
      <c r="X14" s="59">
        <v>1489063</v>
      </c>
      <c r="Y14" s="57"/>
      <c r="Z14" s="54">
        <v>259639.7</v>
      </c>
      <c r="AA14" s="54">
        <v>259639.7</v>
      </c>
      <c r="AB14" s="59">
        <v>589544.1</v>
      </c>
      <c r="AC14" s="57"/>
    </row>
    <row r="15" spans="1:29" s="11" customFormat="1" ht="15.75" x14ac:dyDescent="0.2">
      <c r="A15" s="10" t="s">
        <v>13</v>
      </c>
      <c r="B15" s="36">
        <v>1486278.2</v>
      </c>
      <c r="C15" s="37">
        <v>1486278.2</v>
      </c>
      <c r="D15" s="13">
        <v>3860238.8</v>
      </c>
      <c r="E15" s="13">
        <v>4912187.7</v>
      </c>
      <c r="F15" s="39">
        <v>1237164.1000000001</v>
      </c>
      <c r="G15" s="39">
        <v>1237164.1000000001</v>
      </c>
      <c r="H15" s="43">
        <v>4253202.5999999996</v>
      </c>
      <c r="I15" s="43">
        <v>5286811.5999999996</v>
      </c>
      <c r="J15" s="56">
        <v>1144953.76</v>
      </c>
      <c r="K15" s="56">
        <v>1144953.76</v>
      </c>
      <c r="L15" s="57">
        <v>4713253.5999999996</v>
      </c>
      <c r="M15" s="73">
        <v>5834457.9000000004</v>
      </c>
      <c r="N15" s="54">
        <v>1162112.3999999999</v>
      </c>
      <c r="O15" s="54">
        <v>1162112.3999999999</v>
      </c>
      <c r="P15" s="59">
        <v>5646102.5</v>
      </c>
      <c r="Q15" s="57">
        <v>6677770.9000000004</v>
      </c>
      <c r="R15" s="54">
        <v>387445.2</v>
      </c>
      <c r="S15" s="54">
        <v>387445.2</v>
      </c>
      <c r="T15" s="57">
        <v>5453189.9000000004</v>
      </c>
      <c r="U15" s="57">
        <v>7917458.4000000004</v>
      </c>
      <c r="V15" s="54">
        <v>397060.1</v>
      </c>
      <c r="W15" s="54">
        <v>397060.1</v>
      </c>
      <c r="X15" s="59">
        <v>4233228.8</v>
      </c>
      <c r="Y15" s="57">
        <v>8538264</v>
      </c>
      <c r="Z15" s="54">
        <v>398384.5</v>
      </c>
      <c r="AA15" s="54">
        <v>398384.5</v>
      </c>
      <c r="AB15" s="59">
        <v>3992742.4</v>
      </c>
      <c r="AC15" s="57">
        <v>9122187</v>
      </c>
    </row>
    <row r="16" spans="1:29" s="11" customFormat="1" ht="31.5" x14ac:dyDescent="0.2">
      <c r="A16" s="10" t="s">
        <v>14</v>
      </c>
      <c r="B16" s="36">
        <v>3321389.8</v>
      </c>
      <c r="C16" s="37">
        <v>3321389.8</v>
      </c>
      <c r="D16" s="13">
        <v>1647760.1</v>
      </c>
      <c r="E16" s="13">
        <v>1175145.1000000001</v>
      </c>
      <c r="F16" s="39">
        <v>2869308.4</v>
      </c>
      <c r="G16" s="39">
        <v>2869308.4</v>
      </c>
      <c r="H16" s="43">
        <v>1485501.3</v>
      </c>
      <c r="I16" s="43">
        <v>555154</v>
      </c>
      <c r="J16" s="56">
        <v>2177856.79</v>
      </c>
      <c r="K16" s="56">
        <v>2177856.79</v>
      </c>
      <c r="L16" s="57">
        <v>1511761.7</v>
      </c>
      <c r="M16" s="58">
        <v>557966.48</v>
      </c>
      <c r="N16" s="54">
        <v>645733.9</v>
      </c>
      <c r="O16" s="54">
        <v>645733.9</v>
      </c>
      <c r="P16" s="59">
        <v>932656.4</v>
      </c>
      <c r="Q16" s="57">
        <f>514487.87+64.4</f>
        <v>514552.27</v>
      </c>
      <c r="R16" s="54">
        <v>47511</v>
      </c>
      <c r="S16" s="54">
        <v>47511</v>
      </c>
      <c r="T16" s="57">
        <v>304897.3</v>
      </c>
      <c r="U16" s="57">
        <v>325386.59999999998</v>
      </c>
      <c r="V16" s="54">
        <v>47511</v>
      </c>
      <c r="W16" s="54">
        <v>47511</v>
      </c>
      <c r="X16" s="59">
        <v>200334.7</v>
      </c>
      <c r="Y16" s="57">
        <v>350766.8</v>
      </c>
      <c r="Z16" s="54">
        <v>47511</v>
      </c>
      <c r="AA16" s="54">
        <v>47511</v>
      </c>
      <c r="AB16" s="59"/>
      <c r="AC16" s="57">
        <v>374618.9</v>
      </c>
    </row>
    <row r="17" spans="1:29" s="17" customFormat="1" ht="15.75" x14ac:dyDescent="0.25">
      <c r="A17" s="15" t="s">
        <v>6</v>
      </c>
      <c r="B17" s="16">
        <v>31470345.5</v>
      </c>
      <c r="C17" s="16">
        <v>28483764.899999999</v>
      </c>
      <c r="D17" s="16">
        <v>13598555.5</v>
      </c>
      <c r="E17" s="16">
        <v>6164534.4000000004</v>
      </c>
      <c r="F17" s="40">
        <v>36852286.600000001</v>
      </c>
      <c r="G17" s="40">
        <v>32643615.699999999</v>
      </c>
      <c r="H17" s="40">
        <v>15175633.699999999</v>
      </c>
      <c r="I17" s="40">
        <v>5839207</v>
      </c>
      <c r="J17" s="60">
        <v>38904901.100000001</v>
      </c>
      <c r="K17" s="61">
        <v>33679757.689999998</v>
      </c>
      <c r="L17" s="45">
        <v>16938538.260000002</v>
      </c>
      <c r="M17" s="60">
        <v>6402027.6799999997</v>
      </c>
      <c r="N17" s="50">
        <v>46311495.880000003</v>
      </c>
      <c r="O17" s="62">
        <v>40950474.57</v>
      </c>
      <c r="P17" s="63">
        <f>N17-O17+P12+438</f>
        <v>19206850.410000004</v>
      </c>
      <c r="Q17" s="45">
        <v>7303478.5599999996</v>
      </c>
      <c r="R17" s="45">
        <v>30939918.600000001</v>
      </c>
      <c r="S17" s="62">
        <v>25729494.5</v>
      </c>
      <c r="T17" s="64">
        <v>13838152.4</v>
      </c>
      <c r="U17" s="62">
        <v>8273402.7999999998</v>
      </c>
      <c r="V17" s="62">
        <v>28342410.199999999</v>
      </c>
      <c r="W17" s="62">
        <v>22833033</v>
      </c>
      <c r="X17" s="63">
        <v>13687433.300000001</v>
      </c>
      <c r="Y17" s="45">
        <v>8925365.5</v>
      </c>
      <c r="Z17" s="62">
        <v>27488560.199999999</v>
      </c>
      <c r="AA17" s="62">
        <v>21681230.399999999</v>
      </c>
      <c r="AB17" s="63">
        <v>12651362.1</v>
      </c>
      <c r="AC17" s="45">
        <v>9534640.8000000007</v>
      </c>
    </row>
    <row r="18" spans="1:29" ht="15.75" x14ac:dyDescent="0.25">
      <c r="A18" s="2" t="s">
        <v>7</v>
      </c>
      <c r="B18" s="14">
        <f t="shared" ref="B18:I18" si="5">B8-B17</f>
        <v>302578.19999999925</v>
      </c>
      <c r="C18" s="12">
        <f t="shared" si="5"/>
        <v>282411.90000000224</v>
      </c>
      <c r="D18" s="14">
        <f t="shared" si="5"/>
        <v>20166.300000000745</v>
      </c>
      <c r="E18" s="14">
        <f t="shared" si="5"/>
        <v>28851.699999999255</v>
      </c>
      <c r="F18" s="44">
        <f>F8-F17</f>
        <v>-1122331.4200000018</v>
      </c>
      <c r="G18" s="41">
        <f t="shared" si="5"/>
        <v>-916746.19999999925</v>
      </c>
      <c r="H18" s="44">
        <f t="shared" si="5"/>
        <v>-205525.29999999888</v>
      </c>
      <c r="I18" s="44">
        <f t="shared" si="5"/>
        <v>15736.200000000186</v>
      </c>
      <c r="J18" s="65">
        <f>J8-J17</f>
        <v>-1171984.3599999994</v>
      </c>
      <c r="K18" s="65">
        <f t="shared" ref="K18:M18" si="6">K8-K17</f>
        <v>-964054.20999999717</v>
      </c>
      <c r="L18" s="65">
        <f t="shared" si="6"/>
        <v>-207930.16000000201</v>
      </c>
      <c r="M18" s="65">
        <f t="shared" si="6"/>
        <v>-3705.8839999996126</v>
      </c>
      <c r="N18" s="65">
        <f t="shared" ref="N18:O18" si="7">N8-N17</f>
        <v>-1154419.8200000003</v>
      </c>
      <c r="O18" s="65">
        <f t="shared" si="7"/>
        <v>-585424.46999999881</v>
      </c>
      <c r="P18" s="65">
        <f t="shared" ref="P18:AC18" si="8">P8-P17</f>
        <v>-568995.31000000238</v>
      </c>
      <c r="Q18" s="65">
        <f t="shared" si="8"/>
        <v>-70494.169999999925</v>
      </c>
      <c r="R18" s="65">
        <f t="shared" si="8"/>
        <v>-172674</v>
      </c>
      <c r="S18" s="65">
        <f t="shared" si="8"/>
        <v>-2674</v>
      </c>
      <c r="T18" s="65">
        <f t="shared" si="8"/>
        <v>-170000</v>
      </c>
      <c r="U18" s="65">
        <f t="shared" si="8"/>
        <v>0</v>
      </c>
      <c r="V18" s="65">
        <f t="shared" si="8"/>
        <v>1000</v>
      </c>
      <c r="W18" s="65">
        <f t="shared" si="8"/>
        <v>180000</v>
      </c>
      <c r="X18" s="65">
        <f t="shared" si="8"/>
        <v>-179000</v>
      </c>
      <c r="Y18" s="65">
        <f t="shared" si="8"/>
        <v>0</v>
      </c>
      <c r="Z18" s="65">
        <f t="shared" si="8"/>
        <v>167000</v>
      </c>
      <c r="AA18" s="65">
        <f t="shared" si="8"/>
        <v>355000</v>
      </c>
      <c r="AB18" s="65">
        <f t="shared" si="8"/>
        <v>-188000</v>
      </c>
      <c r="AC18" s="65">
        <f t="shared" si="8"/>
        <v>0</v>
      </c>
    </row>
    <row r="19" spans="1:29" ht="31.5" x14ac:dyDescent="0.25">
      <c r="A19" s="3" t="s">
        <v>8</v>
      </c>
      <c r="B19" s="14">
        <f t="shared" ref="B19:I19" si="9">-B18</f>
        <v>-302578.19999999925</v>
      </c>
      <c r="C19" s="12">
        <f t="shared" si="9"/>
        <v>-282411.90000000224</v>
      </c>
      <c r="D19" s="14">
        <f t="shared" si="9"/>
        <v>-20166.300000000745</v>
      </c>
      <c r="E19" s="14">
        <f t="shared" si="9"/>
        <v>-28851.699999999255</v>
      </c>
      <c r="F19" s="44">
        <f t="shared" si="9"/>
        <v>1122331.4200000018</v>
      </c>
      <c r="G19" s="41">
        <f t="shared" si="9"/>
        <v>916746.19999999925</v>
      </c>
      <c r="H19" s="44">
        <f t="shared" si="9"/>
        <v>205525.29999999888</v>
      </c>
      <c r="I19" s="44">
        <f t="shared" si="9"/>
        <v>-15736.200000000186</v>
      </c>
      <c r="J19" s="65">
        <f>-J18</f>
        <v>1171984.3599999994</v>
      </c>
      <c r="K19" s="65">
        <f t="shared" ref="K19:M19" si="10">-K18</f>
        <v>964054.20999999717</v>
      </c>
      <c r="L19" s="65">
        <f t="shared" si="10"/>
        <v>207930.16000000201</v>
      </c>
      <c r="M19" s="65">
        <f t="shared" si="10"/>
        <v>3705.8839999996126</v>
      </c>
      <c r="N19" s="65">
        <f t="shared" ref="N19:O19" si="11">-N18</f>
        <v>1154419.8200000003</v>
      </c>
      <c r="O19" s="65">
        <f t="shared" si="11"/>
        <v>585424.46999999881</v>
      </c>
      <c r="P19" s="65">
        <f t="shared" ref="P19:AC19" si="12">-P18</f>
        <v>568995.31000000238</v>
      </c>
      <c r="Q19" s="65">
        <f t="shared" si="12"/>
        <v>70494.169999999925</v>
      </c>
      <c r="R19" s="65">
        <f t="shared" si="12"/>
        <v>172674</v>
      </c>
      <c r="S19" s="65">
        <f t="shared" si="12"/>
        <v>2674</v>
      </c>
      <c r="T19" s="65">
        <f t="shared" si="12"/>
        <v>170000</v>
      </c>
      <c r="U19" s="65">
        <f t="shared" si="12"/>
        <v>0</v>
      </c>
      <c r="V19" s="65">
        <f t="shared" si="12"/>
        <v>-1000</v>
      </c>
      <c r="W19" s="65">
        <f t="shared" si="12"/>
        <v>-180000</v>
      </c>
      <c r="X19" s="65">
        <f t="shared" si="12"/>
        <v>179000</v>
      </c>
      <c r="Y19" s="65">
        <f t="shared" si="12"/>
        <v>0</v>
      </c>
      <c r="Z19" s="65">
        <f t="shared" si="12"/>
        <v>-167000</v>
      </c>
      <c r="AA19" s="65">
        <f t="shared" si="12"/>
        <v>-355000</v>
      </c>
      <c r="AB19" s="65">
        <f t="shared" si="12"/>
        <v>188000</v>
      </c>
      <c r="AC19" s="65">
        <f t="shared" si="12"/>
        <v>0</v>
      </c>
    </row>
    <row r="20" spans="1:29" x14ac:dyDescent="0.2">
      <c r="B20" s="5"/>
      <c r="C20" s="30"/>
      <c r="O20" s="66"/>
      <c r="P20" s="8"/>
      <c r="T20" s="8"/>
      <c r="W20" s="8"/>
      <c r="X20" s="4"/>
      <c r="Y20" s="8"/>
    </row>
    <row r="21" spans="1:29" ht="14.25" x14ac:dyDescent="0.2">
      <c r="B21" s="18"/>
      <c r="C21" s="31"/>
      <c r="D21" s="4"/>
      <c r="E21" s="4"/>
      <c r="F21" s="18"/>
      <c r="G21" s="33"/>
      <c r="H21" s="4"/>
      <c r="I21" s="4"/>
      <c r="J21" s="18"/>
      <c r="K21" s="33"/>
      <c r="L21" s="4"/>
      <c r="M21" s="8"/>
      <c r="N21" s="18"/>
      <c r="O21" s="66"/>
      <c r="P21" s="4"/>
      <c r="Q21" s="8"/>
      <c r="R21" s="18"/>
      <c r="S21" s="66"/>
      <c r="T21" s="4"/>
      <c r="U21" s="8"/>
      <c r="X21" s="4"/>
      <c r="Y21" s="8"/>
      <c r="AA21" s="8"/>
      <c r="AB21" s="4"/>
      <c r="AC21" s="8"/>
    </row>
    <row r="22" spans="1:29" x14ac:dyDescent="0.2">
      <c r="B22" s="6"/>
      <c r="C22" s="32"/>
      <c r="D22" s="4"/>
      <c r="E22" s="4"/>
      <c r="F22" s="4"/>
      <c r="G22" s="33"/>
      <c r="H22" s="4"/>
      <c r="I22" s="4"/>
      <c r="J22" s="4"/>
      <c r="K22" s="33"/>
      <c r="L22" s="8"/>
      <c r="M22" s="8"/>
      <c r="O22" s="67"/>
      <c r="P22" s="8"/>
      <c r="Q22" s="8"/>
      <c r="S22" s="66"/>
      <c r="T22" s="8"/>
      <c r="U22" s="8"/>
      <c r="X22" s="8"/>
      <c r="Y22" s="8"/>
      <c r="AA22" s="8"/>
      <c r="AB22" s="8"/>
      <c r="AC22" s="8"/>
    </row>
    <row r="23" spans="1:29" x14ac:dyDescent="0.2">
      <c r="B23" s="6"/>
      <c r="C23" s="32"/>
      <c r="D23" s="4"/>
      <c r="E23" s="4"/>
      <c r="F23" s="4"/>
      <c r="G23" s="33"/>
      <c r="H23" s="4"/>
      <c r="I23" s="4"/>
      <c r="J23" s="4"/>
      <c r="K23" s="33"/>
      <c r="O23" s="66"/>
      <c r="P23" s="8"/>
      <c r="Q23" s="8"/>
      <c r="S23" s="66"/>
      <c r="T23" s="8"/>
    </row>
    <row r="24" spans="1:29" x14ac:dyDescent="0.2">
      <c r="B24" s="4"/>
      <c r="C24" s="33"/>
      <c r="D24" s="4"/>
      <c r="E24" s="4"/>
      <c r="F24" s="4"/>
      <c r="G24" s="33"/>
      <c r="H24" s="4"/>
      <c r="I24" s="4"/>
      <c r="J24" s="4"/>
      <c r="K24" s="33"/>
      <c r="L24" s="8"/>
      <c r="O24" s="66"/>
      <c r="P24" s="8"/>
      <c r="Q24" s="8"/>
      <c r="S24" s="66"/>
      <c r="T24" s="8"/>
    </row>
    <row r="25" spans="1:29" x14ac:dyDescent="0.2">
      <c r="A25" s="5"/>
      <c r="B25" s="6"/>
      <c r="C25" s="32"/>
      <c r="D25" s="6"/>
      <c r="E25" s="6"/>
      <c r="F25" s="6"/>
      <c r="G25" s="32"/>
      <c r="H25" s="4"/>
      <c r="I25" s="4"/>
      <c r="J25" s="4"/>
      <c r="K25" s="33"/>
      <c r="L25" s="8"/>
      <c r="Q25" s="8"/>
    </row>
    <row r="26" spans="1:29" ht="15" x14ac:dyDescent="0.25">
      <c r="A26" s="5"/>
      <c r="B26" s="7"/>
      <c r="C26" s="34"/>
      <c r="D26" s="7"/>
      <c r="E26" s="7"/>
      <c r="F26" s="6"/>
      <c r="G26" s="32"/>
      <c r="H26" s="4"/>
      <c r="I26" s="4"/>
      <c r="J26" s="4"/>
      <c r="K26" s="33"/>
      <c r="L26" s="8"/>
    </row>
    <row r="27" spans="1:29" ht="15" x14ac:dyDescent="0.25">
      <c r="A27" s="5"/>
      <c r="B27" s="7"/>
      <c r="C27" s="34"/>
      <c r="D27" s="7"/>
      <c r="E27" s="7"/>
      <c r="F27" s="6"/>
      <c r="G27" s="32"/>
      <c r="H27" s="4"/>
      <c r="I27" s="4"/>
      <c r="J27" s="4"/>
      <c r="K27" s="33"/>
    </row>
    <row r="28" spans="1:29" ht="15" x14ac:dyDescent="0.25">
      <c r="A28" s="5"/>
      <c r="B28" s="7"/>
      <c r="C28" s="34"/>
      <c r="D28" s="7"/>
      <c r="E28" s="7"/>
      <c r="F28" s="6"/>
      <c r="G28" s="32"/>
      <c r="H28" s="4"/>
      <c r="I28" s="4"/>
      <c r="J28" s="4"/>
      <c r="K28" s="33"/>
    </row>
    <row r="29" spans="1:29" ht="15" x14ac:dyDescent="0.25">
      <c r="A29" s="5"/>
      <c r="B29" s="7"/>
      <c r="C29" s="34"/>
      <c r="D29" s="7"/>
      <c r="E29" s="7"/>
      <c r="F29" s="5"/>
      <c r="G29" s="30"/>
    </row>
    <row r="30" spans="1:29" x14ac:dyDescent="0.2">
      <c r="A30" s="5"/>
      <c r="B30" s="5"/>
      <c r="C30" s="30"/>
      <c r="D30" s="5"/>
      <c r="E30" s="5"/>
      <c r="F30" s="5"/>
      <c r="G30" s="30"/>
    </row>
  </sheetData>
  <mergeCells count="8">
    <mergeCell ref="Z6:AC6"/>
    <mergeCell ref="V6:Y6"/>
    <mergeCell ref="R6:U6"/>
    <mergeCell ref="B6:E6"/>
    <mergeCell ref="F6:I6"/>
    <mergeCell ref="J6:M6"/>
    <mergeCell ref="N6:Q6"/>
    <mergeCell ref="B3:AA3"/>
  </mergeCells>
  <pageMargins left="0.31496062992125984" right="0.11811023622047245" top="0.74803149606299213" bottom="0.55118110236220474" header="0.31496062992125984" footer="0.31496062992125984"/>
  <pageSetup paperSize="9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прогноз</vt:lpstr>
      <vt:lpstr>прогноз!Область_печати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sumachakova</dc:creator>
  <cp:lastModifiedBy>Сумачакова</cp:lastModifiedBy>
  <cp:lastPrinted>2024-10-29T08:53:18Z</cp:lastPrinted>
  <dcterms:created xsi:type="dcterms:W3CDTF">2017-10-13T07:02:54Z</dcterms:created>
  <dcterms:modified xsi:type="dcterms:W3CDTF">2024-10-29T08:55:26Z</dcterms:modified>
</cp:coreProperties>
</file>