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45"/>
  </bookViews>
  <sheets>
    <sheet name="2025 1 квартал" sheetId="5" r:id="rId1"/>
  </sheets>
  <definedNames>
    <definedName name="_xlnm._FilterDatabase" localSheetId="0" hidden="1">'2025 1 квартал'!$A$6:$P$375</definedName>
    <definedName name="_xlnm.Print_Area" localSheetId="0">'2025 1 квартал'!#REF!</definedName>
  </definedNames>
  <calcPr calcId="162913"/>
</workbook>
</file>

<file path=xl/calcChain.xml><?xml version="1.0" encoding="utf-8"?>
<calcChain xmlns="http://schemas.openxmlformats.org/spreadsheetml/2006/main">
  <c r="E334" i="5" l="1"/>
  <c r="F334" i="5"/>
  <c r="G334" i="5"/>
  <c r="H334" i="5"/>
  <c r="I334" i="5"/>
  <c r="J334" i="5"/>
  <c r="K334" i="5"/>
  <c r="L334" i="5"/>
  <c r="M334" i="5"/>
  <c r="N334" i="5"/>
  <c r="O334" i="5"/>
  <c r="P334" i="5"/>
  <c r="E333" i="5"/>
  <c r="F333" i="5"/>
  <c r="G333" i="5"/>
  <c r="H333" i="5"/>
  <c r="I333" i="5"/>
  <c r="J333" i="5"/>
  <c r="K333" i="5"/>
  <c r="L333" i="5"/>
  <c r="M333" i="5"/>
  <c r="N333" i="5"/>
  <c r="O333" i="5"/>
  <c r="P333" i="5"/>
  <c r="E332" i="5"/>
  <c r="F332" i="5"/>
  <c r="G332" i="5"/>
  <c r="H332" i="5"/>
  <c r="I332" i="5"/>
  <c r="J332" i="5"/>
  <c r="K332" i="5"/>
  <c r="L332" i="5"/>
  <c r="M332" i="5"/>
  <c r="N332" i="5"/>
  <c r="O332" i="5"/>
  <c r="P332" i="5"/>
  <c r="D337" i="5"/>
  <c r="E230" i="5"/>
  <c r="F230" i="5"/>
  <c r="G230" i="5"/>
  <c r="H230" i="5"/>
  <c r="I230" i="5"/>
  <c r="J230" i="5"/>
  <c r="K230" i="5"/>
  <c r="L230" i="5"/>
  <c r="M230" i="5"/>
  <c r="N230" i="5"/>
  <c r="O230" i="5"/>
  <c r="P230" i="5"/>
  <c r="E229" i="5"/>
  <c r="F229" i="5"/>
  <c r="G229" i="5"/>
  <c r="H229" i="5"/>
  <c r="I229" i="5"/>
  <c r="J229" i="5"/>
  <c r="K229" i="5"/>
  <c r="L229" i="5"/>
  <c r="M229" i="5"/>
  <c r="N229" i="5"/>
  <c r="O229" i="5"/>
  <c r="P229" i="5"/>
  <c r="P228" i="5"/>
  <c r="E318" i="5"/>
  <c r="F318" i="5"/>
  <c r="G318" i="5"/>
  <c r="H318" i="5"/>
  <c r="I318" i="5"/>
  <c r="J318" i="5"/>
  <c r="K318" i="5"/>
  <c r="L318" i="5"/>
  <c r="M318" i="5"/>
  <c r="N318" i="5"/>
  <c r="O318" i="5"/>
  <c r="P318" i="5"/>
  <c r="E317" i="5"/>
  <c r="F317" i="5"/>
  <c r="G317" i="5"/>
  <c r="H317" i="5"/>
  <c r="I317" i="5"/>
  <c r="J317" i="5"/>
  <c r="K317" i="5"/>
  <c r="L317" i="5"/>
  <c r="M317" i="5"/>
  <c r="N317" i="5"/>
  <c r="O317" i="5"/>
  <c r="P317" i="5"/>
  <c r="E316" i="5"/>
  <c r="F316" i="5"/>
  <c r="G316" i="5"/>
  <c r="H316" i="5"/>
  <c r="I316" i="5"/>
  <c r="K316" i="5"/>
  <c r="L316" i="5"/>
  <c r="M316" i="5"/>
  <c r="N316" i="5"/>
  <c r="O316" i="5"/>
  <c r="P316" i="5"/>
  <c r="J324" i="5"/>
  <c r="J316" i="5" s="1"/>
  <c r="O248" i="5"/>
  <c r="N248" i="5"/>
  <c r="M248" i="5"/>
  <c r="L248" i="5"/>
  <c r="K248" i="5"/>
  <c r="J248" i="5"/>
  <c r="I248" i="5"/>
  <c r="H248" i="5"/>
  <c r="G248" i="5"/>
  <c r="F248" i="5"/>
  <c r="E248" i="5"/>
  <c r="O244" i="5"/>
  <c r="N244" i="5"/>
  <c r="M244" i="5"/>
  <c r="L244" i="5"/>
  <c r="K244" i="5"/>
  <c r="J244" i="5"/>
  <c r="I244" i="5"/>
  <c r="H244" i="5"/>
  <c r="G244" i="5"/>
  <c r="F244" i="5"/>
  <c r="E244" i="5"/>
  <c r="O240" i="5"/>
  <c r="N240" i="5"/>
  <c r="M240" i="5"/>
  <c r="L240" i="5"/>
  <c r="K240" i="5"/>
  <c r="J240" i="5"/>
  <c r="I240" i="5"/>
  <c r="H240" i="5"/>
  <c r="G240" i="5"/>
  <c r="F240" i="5"/>
  <c r="E240" i="5"/>
  <c r="O236" i="5"/>
  <c r="N236" i="5"/>
  <c r="M236" i="5"/>
  <c r="L236" i="5"/>
  <c r="K236" i="5"/>
  <c r="I236" i="5"/>
  <c r="H236" i="5"/>
  <c r="G236" i="5"/>
  <c r="G228" i="5" s="1"/>
  <c r="F236" i="5"/>
  <c r="F228" i="5" s="1"/>
  <c r="E236" i="5"/>
  <c r="E228" i="5" s="1"/>
  <c r="D373" i="5"/>
  <c r="D369" i="5"/>
  <c r="D370" i="5"/>
  <c r="D365" i="5"/>
  <c r="D361" i="5"/>
  <c r="D357" i="5"/>
  <c r="D353" i="5"/>
  <c r="D349" i="5"/>
  <c r="D345" i="5"/>
  <c r="D341" i="5"/>
  <c r="D329" i="5"/>
  <c r="D325" i="5"/>
  <c r="D321" i="5"/>
  <c r="D313" i="5"/>
  <c r="D309" i="5"/>
  <c r="D305" i="5"/>
  <c r="D301" i="5"/>
  <c r="D297" i="5"/>
  <c r="D293" i="5"/>
  <c r="D289" i="5"/>
  <c r="D285" i="5"/>
  <c r="D281" i="5"/>
  <c r="D277" i="5"/>
  <c r="D273" i="5"/>
  <c r="D269" i="5"/>
  <c r="D265" i="5"/>
  <c r="D261" i="5"/>
  <c r="D257" i="5"/>
  <c r="D258" i="5"/>
  <c r="D253" i="5"/>
  <c r="D249" i="5"/>
  <c r="D245" i="5"/>
  <c r="D241" i="5"/>
  <c r="D237" i="5"/>
  <c r="D233" i="5"/>
  <c r="D234" i="5"/>
  <c r="D238" i="5"/>
  <c r="D242" i="5"/>
  <c r="D246" i="5"/>
  <c r="D250" i="5"/>
  <c r="D252" i="5"/>
  <c r="D254" i="5"/>
  <c r="D256" i="5"/>
  <c r="D260" i="5"/>
  <c r="D262" i="5"/>
  <c r="D264" i="5"/>
  <c r="D266" i="5"/>
  <c r="D268" i="5"/>
  <c r="D270" i="5"/>
  <c r="D272" i="5"/>
  <c r="D274" i="5"/>
  <c r="D276" i="5"/>
  <c r="D278" i="5"/>
  <c r="D280" i="5"/>
  <c r="D282" i="5"/>
  <c r="D284" i="5"/>
  <c r="D286" i="5"/>
  <c r="D288" i="5"/>
  <c r="D290" i="5"/>
  <c r="D292" i="5"/>
  <c r="D294" i="5"/>
  <c r="D296" i="5"/>
  <c r="D298" i="5"/>
  <c r="D300" i="5"/>
  <c r="D302" i="5"/>
  <c r="D304" i="5"/>
  <c r="D306" i="5"/>
  <c r="D308" i="5"/>
  <c r="D310" i="5"/>
  <c r="D312" i="5"/>
  <c r="D314" i="5"/>
  <c r="D320" i="5"/>
  <c r="D322" i="5"/>
  <c r="D326" i="5"/>
  <c r="D328" i="5"/>
  <c r="D330" i="5"/>
  <c r="D336" i="5"/>
  <c r="D338" i="5"/>
  <c r="D340" i="5"/>
  <c r="D342" i="5"/>
  <c r="D344" i="5"/>
  <c r="D346" i="5"/>
  <c r="D348" i="5"/>
  <c r="D350" i="5"/>
  <c r="D352" i="5"/>
  <c r="D354" i="5"/>
  <c r="D356" i="5"/>
  <c r="D358" i="5"/>
  <c r="D360" i="5"/>
  <c r="D362" i="5"/>
  <c r="D363" i="5"/>
  <c r="D364" i="5"/>
  <c r="D366" i="5"/>
  <c r="D368" i="5"/>
  <c r="D372" i="5"/>
  <c r="D374" i="5"/>
  <c r="D232" i="5"/>
  <c r="E216" i="5"/>
  <c r="P220" i="5"/>
  <c r="P216" i="5" s="1"/>
  <c r="N212" i="5"/>
  <c r="M212" i="5"/>
  <c r="M208" i="5" s="1"/>
  <c r="L212" i="5"/>
  <c r="L208" i="5" s="1"/>
  <c r="K212" i="5"/>
  <c r="K208" i="5" s="1"/>
  <c r="J212" i="5"/>
  <c r="J208" i="5" s="1"/>
  <c r="I212" i="5"/>
  <c r="I208" i="5" s="1"/>
  <c r="H212" i="5"/>
  <c r="H208" i="5" s="1"/>
  <c r="G212" i="5"/>
  <c r="G208" i="5" s="1"/>
  <c r="F212" i="5"/>
  <c r="F208" i="5" s="1"/>
  <c r="E212" i="5"/>
  <c r="E208" i="5" s="1"/>
  <c r="E210" i="5"/>
  <c r="F210" i="5"/>
  <c r="G210" i="5"/>
  <c r="H210" i="5"/>
  <c r="I210" i="5"/>
  <c r="J210" i="5"/>
  <c r="K210" i="5"/>
  <c r="L210" i="5"/>
  <c r="M210" i="5"/>
  <c r="N210" i="5"/>
  <c r="O210" i="5"/>
  <c r="P210" i="5"/>
  <c r="E209" i="5"/>
  <c r="F209" i="5"/>
  <c r="G209" i="5"/>
  <c r="H209" i="5"/>
  <c r="I209" i="5"/>
  <c r="J209" i="5"/>
  <c r="K209" i="5"/>
  <c r="L209" i="5"/>
  <c r="M209" i="5"/>
  <c r="N209" i="5"/>
  <c r="O209" i="5"/>
  <c r="P209" i="5"/>
  <c r="O208" i="5"/>
  <c r="P208" i="5"/>
  <c r="E218" i="5"/>
  <c r="F218" i="5"/>
  <c r="G218" i="5"/>
  <c r="H218" i="5"/>
  <c r="I218" i="5"/>
  <c r="J218" i="5"/>
  <c r="K218" i="5"/>
  <c r="L218" i="5"/>
  <c r="M218" i="5"/>
  <c r="N218" i="5"/>
  <c r="O218" i="5"/>
  <c r="P218" i="5"/>
  <c r="E217" i="5"/>
  <c r="F217" i="5"/>
  <c r="G217" i="5"/>
  <c r="H217" i="5"/>
  <c r="I217" i="5"/>
  <c r="J217" i="5"/>
  <c r="K217" i="5"/>
  <c r="L217" i="5"/>
  <c r="M217" i="5"/>
  <c r="N217" i="5"/>
  <c r="O217" i="5"/>
  <c r="P217" i="5"/>
  <c r="F216" i="5"/>
  <c r="G216" i="5"/>
  <c r="H216" i="5"/>
  <c r="I216" i="5"/>
  <c r="J216" i="5"/>
  <c r="K216" i="5"/>
  <c r="L216" i="5"/>
  <c r="M216" i="5"/>
  <c r="N216" i="5"/>
  <c r="O216" i="5"/>
  <c r="D221" i="5"/>
  <c r="D217" i="5" s="1"/>
  <c r="D222" i="5"/>
  <c r="D218" i="5" s="1"/>
  <c r="D213" i="5"/>
  <c r="D209" i="5" s="1"/>
  <c r="D214" i="5"/>
  <c r="D210" i="5" s="1"/>
  <c r="E8" i="5"/>
  <c r="F8" i="5"/>
  <c r="G8" i="5"/>
  <c r="H8" i="5"/>
  <c r="I8" i="5"/>
  <c r="J8" i="5"/>
  <c r="K8" i="5"/>
  <c r="L8" i="5"/>
  <c r="M8" i="5"/>
  <c r="N8" i="5"/>
  <c r="O8" i="5"/>
  <c r="P8" i="5"/>
  <c r="D144" i="5"/>
  <c r="D140" i="5"/>
  <c r="E10" i="5"/>
  <c r="F10" i="5"/>
  <c r="G10" i="5"/>
  <c r="H10" i="5"/>
  <c r="I10" i="5"/>
  <c r="J10" i="5"/>
  <c r="K10" i="5"/>
  <c r="L10" i="5"/>
  <c r="M10" i="5"/>
  <c r="N10" i="5"/>
  <c r="O10" i="5"/>
  <c r="P10" i="5"/>
  <c r="E9" i="5"/>
  <c r="F9" i="5"/>
  <c r="G9" i="5"/>
  <c r="H9" i="5"/>
  <c r="I9" i="5"/>
  <c r="J9" i="5"/>
  <c r="K9" i="5"/>
  <c r="L9" i="5"/>
  <c r="M9" i="5"/>
  <c r="N9" i="5"/>
  <c r="O9" i="5"/>
  <c r="P9" i="5"/>
  <c r="D13" i="5"/>
  <c r="D17" i="5"/>
  <c r="D21" i="5"/>
  <c r="D25" i="5"/>
  <c r="D29" i="5"/>
  <c r="D33" i="5"/>
  <c r="D37" i="5"/>
  <c r="D41" i="5"/>
  <c r="D45" i="5"/>
  <c r="D49" i="5"/>
  <c r="D53" i="5"/>
  <c r="D57" i="5"/>
  <c r="D61" i="5"/>
  <c r="D65" i="5"/>
  <c r="D69" i="5"/>
  <c r="D73" i="5"/>
  <c r="D77" i="5"/>
  <c r="D81" i="5"/>
  <c r="D85" i="5"/>
  <c r="D89" i="5"/>
  <c r="D93" i="5"/>
  <c r="D97" i="5"/>
  <c r="D101" i="5"/>
  <c r="D105" i="5"/>
  <c r="D106" i="5"/>
  <c r="D109" i="5"/>
  <c r="D113" i="5"/>
  <c r="D117" i="5"/>
  <c r="D121" i="5"/>
  <c r="D125" i="5"/>
  <c r="D129" i="5"/>
  <c r="D133" i="5"/>
  <c r="D137" i="5"/>
  <c r="D141" i="5"/>
  <c r="D145" i="5"/>
  <c r="D149" i="5"/>
  <c r="D148" i="5"/>
  <c r="D153" i="5"/>
  <c r="D154" i="5"/>
  <c r="D157" i="5"/>
  <c r="D161" i="5"/>
  <c r="D165" i="5"/>
  <c r="D169" i="5"/>
  <c r="D173" i="5"/>
  <c r="D176" i="5"/>
  <c r="D177" i="5"/>
  <c r="D181" i="5"/>
  <c r="D180" i="5"/>
  <c r="D189" i="5"/>
  <c r="D185" i="5"/>
  <c r="D184" i="5"/>
  <c r="D193" i="5"/>
  <c r="D190" i="5"/>
  <c r="D188" i="5"/>
  <c r="D12" i="5"/>
  <c r="D14" i="5"/>
  <c r="D16" i="5"/>
  <c r="D18" i="5"/>
  <c r="D20" i="5"/>
  <c r="D22" i="5"/>
  <c r="D24" i="5"/>
  <c r="D26" i="5"/>
  <c r="D28" i="5"/>
  <c r="D30" i="5"/>
  <c r="D32" i="5"/>
  <c r="D34" i="5"/>
  <c r="D36" i="5"/>
  <c r="D38" i="5"/>
  <c r="D40" i="5"/>
  <c r="D42" i="5"/>
  <c r="D44" i="5"/>
  <c r="D46" i="5"/>
  <c r="D48" i="5"/>
  <c r="D50" i="5"/>
  <c r="D52" i="5"/>
  <c r="D54" i="5"/>
  <c r="D56" i="5"/>
  <c r="D58" i="5"/>
  <c r="D60" i="5"/>
  <c r="D62" i="5"/>
  <c r="D64" i="5"/>
  <c r="D66" i="5"/>
  <c r="D68" i="5"/>
  <c r="D70" i="5"/>
  <c r="D72" i="5"/>
  <c r="D74" i="5"/>
  <c r="D76" i="5"/>
  <c r="D78" i="5"/>
  <c r="D80" i="5"/>
  <c r="D82" i="5"/>
  <c r="D84" i="5"/>
  <c r="D86" i="5"/>
  <c r="D88" i="5"/>
  <c r="D90" i="5"/>
  <c r="D92" i="5"/>
  <c r="D94" i="5"/>
  <c r="D96" i="5"/>
  <c r="D98" i="5"/>
  <c r="D100" i="5"/>
  <c r="D102" i="5"/>
  <c r="D104" i="5"/>
  <c r="D108" i="5"/>
  <c r="D110" i="5"/>
  <c r="D112" i="5"/>
  <c r="D114" i="5"/>
  <c r="D116" i="5"/>
  <c r="D118" i="5"/>
  <c r="D120" i="5"/>
  <c r="D122" i="5"/>
  <c r="D124" i="5"/>
  <c r="D126" i="5"/>
  <c r="D128" i="5"/>
  <c r="D130" i="5"/>
  <c r="D132" i="5"/>
  <c r="D134" i="5"/>
  <c r="D136" i="5"/>
  <c r="D138" i="5"/>
  <c r="D142" i="5"/>
  <c r="D146" i="5"/>
  <c r="D150" i="5"/>
  <c r="D152" i="5"/>
  <c r="D156" i="5"/>
  <c r="D158" i="5"/>
  <c r="D160" i="5"/>
  <c r="D162" i="5"/>
  <c r="D164" i="5"/>
  <c r="D166" i="5"/>
  <c r="D168" i="5"/>
  <c r="D170" i="5"/>
  <c r="D172" i="5"/>
  <c r="D174" i="5"/>
  <c r="D178" i="5"/>
  <c r="D182" i="5"/>
  <c r="D186" i="5"/>
  <c r="D191" i="5"/>
  <c r="D192" i="5"/>
  <c r="D194" i="5"/>
  <c r="D195" i="5"/>
  <c r="D196" i="5"/>
  <c r="D197" i="5"/>
  <c r="D198" i="5"/>
  <c r="D199" i="5"/>
  <c r="D200" i="5"/>
  <c r="D202" i="5"/>
  <c r="D201" i="5"/>
  <c r="D244" i="5" l="1"/>
  <c r="D248" i="5"/>
  <c r="L228" i="5"/>
  <c r="M228" i="5"/>
  <c r="G224" i="5"/>
  <c r="E224" i="5"/>
  <c r="H228" i="5"/>
  <c r="H224" i="5" s="1"/>
  <c r="D205" i="5"/>
  <c r="D324" i="5"/>
  <c r="J228" i="5"/>
  <c r="K228" i="5"/>
  <c r="K224" i="5" s="1"/>
  <c r="N228" i="5"/>
  <c r="N224" i="5" s="1"/>
  <c r="O228" i="5"/>
  <c r="O224" i="5" s="1"/>
  <c r="I228" i="5"/>
  <c r="I224" i="5" s="1"/>
  <c r="D236" i="5"/>
  <c r="D334" i="5"/>
  <c r="D378" i="5" s="1"/>
  <c r="D332" i="5"/>
  <c r="D333" i="5"/>
  <c r="J205" i="5"/>
  <c r="I205" i="5"/>
  <c r="H205" i="5"/>
  <c r="G205" i="5"/>
  <c r="P225" i="5"/>
  <c r="D317" i="5"/>
  <c r="L225" i="5"/>
  <c r="K225" i="5"/>
  <c r="I225" i="5"/>
  <c r="I377" i="5" s="1"/>
  <c r="D240" i="5"/>
  <c r="D228" i="5" s="1"/>
  <c r="O225" i="5"/>
  <c r="N225" i="5"/>
  <c r="H225" i="5"/>
  <c r="J225" i="5"/>
  <c r="M225" i="5"/>
  <c r="F224" i="5"/>
  <c r="E226" i="5"/>
  <c r="F225" i="5"/>
  <c r="L226" i="5"/>
  <c r="M226" i="5"/>
  <c r="K226" i="5"/>
  <c r="H226" i="5"/>
  <c r="I226" i="5"/>
  <c r="D230" i="5"/>
  <c r="M224" i="5"/>
  <c r="G226" i="5"/>
  <c r="D229" i="5"/>
  <c r="L224" i="5"/>
  <c r="F226" i="5"/>
  <c r="O226" i="5"/>
  <c r="E225" i="5"/>
  <c r="J224" i="5"/>
  <c r="J226" i="5"/>
  <c r="G225" i="5"/>
  <c r="G377" i="5" s="1"/>
  <c r="D316" i="5"/>
  <c r="P224" i="5"/>
  <c r="P226" i="5"/>
  <c r="N226" i="5"/>
  <c r="D318" i="5"/>
  <c r="I206" i="5"/>
  <c r="I378" i="5" s="1"/>
  <c r="P205" i="5"/>
  <c r="P377" i="5" s="1"/>
  <c r="H206" i="5"/>
  <c r="G206" i="5"/>
  <c r="L206" i="5"/>
  <c r="D220" i="5"/>
  <c r="D216" i="5" s="1"/>
  <c r="M206" i="5"/>
  <c r="P206" i="5"/>
  <c r="F206" i="5"/>
  <c r="E205" i="5"/>
  <c r="M205" i="5"/>
  <c r="O206" i="5"/>
  <c r="N206" i="5"/>
  <c r="K206" i="5"/>
  <c r="K378" i="5" s="1"/>
  <c r="N205" i="5"/>
  <c r="D206" i="5"/>
  <c r="L205" i="5"/>
  <c r="K205" i="5"/>
  <c r="J206" i="5"/>
  <c r="O205" i="5"/>
  <c r="E206" i="5"/>
  <c r="F205" i="5"/>
  <c r="F377" i="5" s="1"/>
  <c r="D212" i="5"/>
  <c r="D208" i="5" s="1"/>
  <c r="L204" i="5"/>
  <c r="M204" i="5"/>
  <c r="K204" i="5"/>
  <c r="J204" i="5"/>
  <c r="I204" i="5"/>
  <c r="I376" i="5" s="1"/>
  <c r="P204" i="5"/>
  <c r="H204" i="5"/>
  <c r="G204" i="5"/>
  <c r="G376" i="5" s="1"/>
  <c r="E204" i="5"/>
  <c r="E376" i="5" s="1"/>
  <c r="O204" i="5"/>
  <c r="F204" i="5"/>
  <c r="N208" i="5"/>
  <c r="N204" i="5" s="1"/>
  <c r="D10" i="5"/>
  <c r="D8" i="5"/>
  <c r="D9" i="5"/>
  <c r="J377" i="5" l="1"/>
  <c r="H378" i="5"/>
  <c r="H377" i="5"/>
  <c r="E378" i="5"/>
  <c r="K376" i="5"/>
  <c r="O378" i="5"/>
  <c r="N378" i="5"/>
  <c r="E377" i="5"/>
  <c r="F376" i="5"/>
  <c r="O376" i="5"/>
  <c r="N377" i="5"/>
  <c r="P378" i="5"/>
  <c r="P376" i="5"/>
  <c r="N376" i="5"/>
  <c r="F378" i="5"/>
  <c r="L376" i="5"/>
  <c r="G378" i="5"/>
  <c r="H376" i="5"/>
  <c r="M376" i="5"/>
  <c r="J378" i="5"/>
  <c r="J376" i="5"/>
  <c r="O377" i="5"/>
  <c r="D225" i="5"/>
  <c r="D377" i="5" s="1"/>
  <c r="M378" i="5"/>
  <c r="L378" i="5"/>
  <c r="K377" i="5"/>
  <c r="L377" i="5"/>
  <c r="M377" i="5"/>
  <c r="D224" i="5"/>
  <c r="D204" i="5"/>
  <c r="D376" i="5" s="1"/>
  <c r="D226" i="5"/>
</calcChain>
</file>

<file path=xl/sharedStrings.xml><?xml version="1.0" encoding="utf-8"?>
<sst xmlns="http://schemas.openxmlformats.org/spreadsheetml/2006/main" count="583" uniqueCount="230">
  <si>
    <t/>
  </si>
  <si>
    <t>тыс. руб.</t>
  </si>
  <si>
    <t>Наименование главных распорядителей бюджетных средств</t>
  </si>
  <si>
    <t>Наименование межбюджетных трансфертов</t>
  </si>
  <si>
    <t>Итого</t>
  </si>
  <si>
    <t>МО «Кош-Агачский район»</t>
  </si>
  <si>
    <t>МО «Шебалинский район»</t>
  </si>
  <si>
    <t>МО «Майминский район»</t>
  </si>
  <si>
    <t>МО «Город Горно-Алтайск»</t>
  </si>
  <si>
    <t>А</t>
  </si>
  <si>
    <t>Б</t>
  </si>
  <si>
    <t>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</si>
  <si>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</si>
  <si>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</si>
  <si>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</si>
  <si>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</si>
  <si>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</si>
  <si>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</si>
  <si>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</si>
  <si>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</si>
  <si>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</si>
  <si>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</si>
  <si>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</si>
  <si>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</si>
  <si>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</si>
  <si>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Всего субсидий местным бюджетам</t>
  </si>
  <si>
    <t>1.1</t>
  </si>
  <si>
    <t>Министерство культуры Республики Алтай</t>
  </si>
  <si>
    <t>Государственная поддержка отрасли культуры (комплектование книжных фондов библиотек муниципальных образований)</t>
  </si>
  <si>
    <t>1.2</t>
  </si>
  <si>
    <t>1.3</t>
  </si>
  <si>
    <t>Государственная поддержка отрасли культуры (поддержка лучшим работникам сельских учреждений культуры)</t>
  </si>
  <si>
    <t>1.4</t>
  </si>
  <si>
    <t>Государственная поддержка отрасли культуры (поддержка лучшим сельским учреждениям культуры)</t>
  </si>
  <si>
    <t>1.5</t>
  </si>
  <si>
    <t>1.6</t>
  </si>
  <si>
    <t>1.7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</si>
  <si>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(реализация мероприятий по развитию и укреплению материально-технической базы)</t>
  </si>
  <si>
    <t>1.8</t>
  </si>
  <si>
    <t>1.9</t>
  </si>
  <si>
    <t>Создание модельных муниципальных библиотек (переоснащение муниципальных библиотек по модельному стандарту)</t>
  </si>
  <si>
    <t>1.10</t>
  </si>
  <si>
    <t>Министерство образования и науки Республики Алтай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</si>
  <si>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</si>
  <si>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1.11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</si>
  <si>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</si>
  <si>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1.12</t>
  </si>
  <si>
    <t>1.13</t>
  </si>
  <si>
    <t>Реализация мероприятий индивидуальных программ социально-экономического развития субъектов Российской Федерации</t>
  </si>
  <si>
    <t>1.14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</si>
  <si>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</t>
  </si>
  <si>
    <t>1.15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</si>
  <si>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</si>
  <si>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1.16</t>
  </si>
  <si>
    <t>1.17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</si>
  <si>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</t>
  </si>
  <si>
    <t>1.18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</si>
  <si>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 из семей граждан, участвующих в проведении специальной военной операции</t>
  </si>
  <si>
    <t>1.19</t>
  </si>
  <si>
    <t>1.20</t>
  </si>
  <si>
    <t>Субсидии на формирование муниципального специализированного жилищного фонда для обеспечения педагогических работников</t>
  </si>
  <si>
    <t>1.21</t>
  </si>
  <si>
    <t>Министерство сельского хозяйства Республики Алтай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</si>
  <si>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</si>
  <si>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1.22</t>
  </si>
  <si>
    <t>Обеспечение комплексного развития сельских территорий (реализация проектов комплексного развития сельских территорий)</t>
  </si>
  <si>
    <t>1.23</t>
  </si>
  <si>
    <t>1.24</t>
  </si>
  <si>
    <t>Обеспечение комплексного развития сельских территорий (строительство (приобретение) жилья гражданами, проживающими на сельских территориях)</t>
  </si>
  <si>
    <t>1.25</t>
  </si>
  <si>
    <t>Подготовка проектов межевания земельных участков и на проведение кадастровых работ (осуществление государственного кадастрового учета земельных участков)</t>
  </si>
  <si>
    <t>1.26</t>
  </si>
  <si>
    <t>Подготовка проектов межевания земельных участков и на проведение кадастровых работ (осуществление межевания земельных участков, выделяемых в счет невостребованных земельных долей, находящихся в собственности муниципальных образований)</t>
  </si>
  <si>
    <t>1.27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</si>
  <si>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</si>
  <si>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</si>
  <si>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1.28</t>
  </si>
  <si>
    <t>Министерство строительства и жилищно-коммунального хозяйства Республики Алтай</t>
  </si>
  <si>
    <t>1.29</t>
  </si>
  <si>
    <t>Капитальные вложения в объекты государственной собственности субъектов Российской Федерации (построены и введены в эксплуатацию (приобретены) объекты для массового спорта)</t>
  </si>
  <si>
    <t>1.30</t>
  </si>
  <si>
    <t>1.31</t>
  </si>
  <si>
    <t>Реализация мероприятий по модернизации коммунальной инфраструктуры</t>
  </si>
  <si>
    <t>1.32</t>
  </si>
  <si>
    <t>Реализация программ формирования современной городской среды</t>
  </si>
  <si>
    <t>1.33</t>
  </si>
  <si>
    <t>Реализация проектов комплексного развития территорий</t>
  </si>
  <si>
    <t>1.34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</si>
  <si>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</si>
  <si>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1.35</t>
  </si>
  <si>
    <t>1.36</t>
  </si>
  <si>
    <t>Субсидии на капитальный ремонт и ремонт автомобильных дорог общего пользования местного значения</t>
  </si>
  <si>
    <t>1.37</t>
  </si>
  <si>
    <t>Субсидии на капитальный ремонт и ремонт  искусственных сооружений на автомобильных дорогах общего пользования местного значения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</si>
  <si>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</si>
  <si>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1.39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</si>
  <si>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 </t>
  </si>
  <si>
    <t>1.40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</si>
  <si>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 </t>
  </si>
  <si>
    <t>1.41</t>
  </si>
  <si>
    <t>Министерство цифрового развития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</si>
  <si>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</si>
  <si>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1.42</t>
  </si>
  <si>
    <t>Комитет по гражданской обороне, чрезвычайным ситуациям и пожарной безопасности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</si>
  <si>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</si>
  <si>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1.43</t>
  </si>
  <si>
    <t>Субсидии на софинансирование расходов местных бюджетов по выплатам вознаграждений гражданам за выявление, предупреждение и пресечение противоправной деятельности в пределах приграничной территории Республики Алтай</t>
  </si>
  <si>
    <t>1.44</t>
  </si>
  <si>
    <t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</si>
  <si>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1.45</t>
  </si>
  <si>
    <t>Министерство молодежной политики и спорта Республики Алтай</t>
  </si>
  <si>
    <t>Закупка и монтаж оборудования для создания "умных" спортивных площадок (количество созданных "умных" спортивных площадок)</t>
  </si>
  <si>
    <t>Оснащение объектов спортивной инфраструктуры спортивно-технологическим оборудованием</t>
  </si>
  <si>
    <t>Реализация мероприятий по обеспечению жильем молодых семей (предоставление выплаты на приобретение (строительство) жилого помещения)</t>
  </si>
  <si>
    <t>Министерство транспорта и дорожного хозяйства Республики Алтай</t>
  </si>
  <si>
    <t>Дотации на выравнивание бюджетной обеспеченности муниципальных районов (городского округа)</t>
  </si>
  <si>
    <t>2.1</t>
  </si>
  <si>
    <t>Дотации на поддержку мер по обеспечению сбалансированности бюджетов</t>
  </si>
  <si>
    <t>3.1</t>
  </si>
  <si>
    <t>Всего субвенций местным бюджетам</t>
  </si>
  <si>
    <t>4.1</t>
  </si>
  <si>
    <t>Государственные полномочия Республики Алтай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</si>
  <si>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</si>
  <si>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</si>
  <si>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</si>
  <si>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</si>
  <si>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</si>
  <si>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</si>
  <si>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</si>
  <si>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</si>
  <si>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</si>
  <si>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Субвенции на реализацию мероприятий по осуществлению деятельности по обращению с животными без владельцев на территории Республики Алтай</t>
  </si>
  <si>
    <t>Субвенции на реализацию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ям, крематоров, инсинераторов)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</si>
  <si>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</si>
  <si>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</si>
  <si>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</si>
  <si>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организаций, осуществляющих регулируемые виды деятельности в области обращения с твердыми коммунальными отходам</t>
  </si>
  <si>
    <t>Министерство труда, социального развития и занятости населения Республики Алтай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</si>
  <si>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</si>
  <si>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</si>
  <si>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Министерство юстиции Республики Алтай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</si>
  <si>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</si>
  <si>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Аппарат Главы Республики Алтай, Председателя Правительства Республики Алтай и Правительства Республики Алтай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</si>
  <si>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</si>
  <si>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</si>
  <si>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4.2</t>
  </si>
  <si>
    <t>Государственные полномочия Российской Федерации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</si>
  <si>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</si>
  <si>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 (обеспечение жильем ветеранов боевых действий)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</si>
  <si>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 (обеспечение жильем инвалидов и семей с детьми-инвалидами)</t>
  </si>
  <si>
    <t>Иные межбюджетные трансферты местным бюджетам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</si>
  <si>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</si>
  <si>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</si>
  <si>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(в государственных и муниципальных общеобразовательных организациях)</t>
  </si>
  <si>
    <t>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</t>
  </si>
  <si>
    <t>Всего:</t>
  </si>
  <si>
    <t>МО «Улаганский район»</t>
  </si>
  <si>
    <t>МО «Усть-Канский район»</t>
  </si>
  <si>
    <t>МО «Онгудайский  район»</t>
  </si>
  <si>
    <t>МО «Усть-Коксинский  район»</t>
  </si>
  <si>
    <t>МО «Турочакский район»</t>
  </si>
  <si>
    <t>МО «Чойский  район»</t>
  </si>
  <si>
    <t>МО «Чемальский  район»</t>
  </si>
  <si>
    <t>Нераспределенный объем</t>
  </si>
  <si>
    <t>Всего дотаций местным бюджетам</t>
  </si>
  <si>
    <t>2.1.1</t>
  </si>
  <si>
    <t>2.2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</si>
  <si>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</si>
  <si>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</si>
  <si>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</si>
  <si>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</si>
  <si>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</si>
  <si>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</si>
  <si>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</si>
  <si>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</si>
  <si>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</si>
  <si>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</si>
  <si>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</si>
  <si>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</si>
  <si>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</si>
  <si>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</si>
  <si>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</si>
  <si>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</si>
  <si>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3.1.17</t>
  </si>
  <si>
    <t>3.1.18</t>
  </si>
  <si>
    <t>3.2</t>
  </si>
  <si>
    <t>3.2.1</t>
  </si>
  <si>
    <t>3.2.2</t>
  </si>
  <si>
    <t>3.2.3</t>
  </si>
  <si>
    <t>4.3</t>
  </si>
  <si>
    <t>2.2.1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</si>
  <si>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</si>
  <si>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</si>
  <si>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Реализация мероприятий по модернизации коммунальной инфраструктуры (капитальные вложения в объекты капитального строительства)</t>
  </si>
  <si>
    <t>3.1.19</t>
  </si>
  <si>
    <t>3.1.20</t>
  </si>
  <si>
    <t>4.4</t>
  </si>
  <si>
    <t>1.38</t>
  </si>
  <si>
    <t>Достижение показателей государственной программы Российской Федерации "Реализация государственной национальной политики" (мероприятия, направленные на поддержку экономического и социального развития коренных малочисленных народов Севера, Сибири и Дальнего Востока Российской Федерации)</t>
  </si>
  <si>
    <t>Комитет по национальной политике и связям с общественностью Республики Алтай</t>
  </si>
  <si>
    <t>Капитальные вложения в объекты государственной собственности субъектов Российской Федерации (построены и введены в эксплуатацию (приобретены) объекты для массового спорта) за счет средств республиканского бюджета Республики Алтай</t>
  </si>
  <si>
    <t>3.1.21</t>
  </si>
  <si>
    <t>Иные межбюджетные трансферты на проведение конкурса "Лучшие культурно-массовые мероприятия среди крупных, средних и малых сел Республики Алтай"</t>
  </si>
  <si>
    <t>Иные межбюджетные трансферты на проведение ежегодного конкурса на лучшее спортивное мероприятие среди крупных, средних и малых сел Республики Алтай</t>
  </si>
  <si>
    <t>Иные межбюджетные трансферты на поощрение за достижение наилучших значений показателей социально-экономического развития</t>
  </si>
  <si>
    <t>Министерство экономического развития Республики Алтай</t>
  </si>
  <si>
    <t>Иные межбюджетные трансферты на проведение конкурса "Лучшая муниципальная практика в сфере межнациональных отношений"</t>
  </si>
  <si>
    <t>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интернет-пространстве</t>
  </si>
  <si>
    <t>4.5</t>
  </si>
  <si>
    <t>4.6</t>
  </si>
  <si>
    <t>4.7</t>
  </si>
  <si>
    <t>4.8</t>
  </si>
  <si>
    <t>4.9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</si>
  <si>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 за счет средств республиканского бюджета Республики Алтай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</si>
  <si>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</t>
  </si>
  <si>
    <t>1.46</t>
  </si>
  <si>
    <t>Министерство природных ресурсов и связям с общественностью Республики Алтай</t>
  </si>
  <si>
    <t>1.47</t>
  </si>
  <si>
    <t>Субсидии на защиту от негативного воздействия вод (строительство, реконструкция объектов инженерной защиты и берегоукрепительных сооружений)</t>
  </si>
  <si>
    <t>4.10</t>
  </si>
  <si>
    <t>Иные межбюджетные трансферты на создание нормативного запаса жидкого топлива и обеспечения бесперебойного прохождения отопительного сезона</t>
  </si>
  <si>
    <t>Субсидии на оказание поддержки муниципальным учреждениям в сфере культуры</t>
  </si>
  <si>
    <t>1.48</t>
  </si>
  <si>
    <t>Реализация мероприятий за счет высвобождаемых средств в результате списания задолженности по бюджетным кредитам (переселение граждан из аварийного жилищного фонда)</t>
  </si>
  <si>
    <t>Реализация мероприятий за счет высвобождаемых средств в результате списания задолженности по бюджетным кредитам (адресное строительство школ в отдельных населенных пунктах с объективно выявленной потребностью инфраструктуры (зданий) школ)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</si>
  <si>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</si>
  <si>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 xml:space="preserve">Первоначально утвержденный план Законом РА от 19.12.2024г. № 76-РЗ </t>
  </si>
  <si>
    <t>Уточненный план утвержденный Законом РА от 27.02.2025 г. № 1-РЗ</t>
  </si>
  <si>
    <t>Фактические объемы предоставленных межбюджетных трансфертов</t>
  </si>
  <si>
    <t>Сведения о фактических расходах на предоставление межбюджетных трансфертов из республиканского бюджета Республики Алтай  бюджетам муниципальных районов и городского округа за 1 квартал 2025 года, в том числе с детализацией по формам и целевому назначению межбюджетных трансфертов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</si>
</sst>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\ _₽_-;\-* #,##0.0\ _₽_-;_-* &quot;-&quot;?\ _₽_-;_-@_-"/>
    <numFmt numFmtId="165" formatCode="_-* #,##0.00_р_._-;\-* #,##0.00_р_._-;_-* &quot;-&quot;??_р_._-;_-@_-"/>
  </numFmts>
  <fonts count="14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2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63">
    <xf numFmtId="0" fontId="0" fillId="0" borderId="0">
      <alignment vertical="top" wrapText="1"/>
    </xf>
    <xf numFmtId="0" fontId="8" fillId="0" borderId="0">
      <alignment vertical="top" wrapText="1"/>
    </xf>
    <xf numFmtId="49" fontId="9" fillId="0" borderId="4">
      <alignment horizontal="center" vertical="top" shrinkToFit="1"/>
    </xf>
    <xf numFmtId="49" fontId="9" fillId="0" borderId="4">
      <alignment horizontal="center" vertical="top" shrinkToFit="1"/>
    </xf>
    <xf numFmtId="0" fontId="6" fillId="0" borderId="0">
      <alignment vertical="top" wrapText="1"/>
    </xf>
    <xf numFmtId="0" fontId="3" fillId="0" borderId="0"/>
    <xf numFmtId="165" fontId="3" fillId="0" borderId="0" applyFont="0" applyFill="0" applyBorder="0" applyAlignment="0" applyProtection="0"/>
    <xf numFmtId="0" fontId="9" fillId="0" borderId="4">
      <alignment horizontal="left" vertical="top" wrapText="1"/>
    </xf>
    <xf numFmtId="49" fontId="9" fillId="0" borderId="4">
      <alignment horizontal="center" vertical="top" shrinkToFit="1"/>
    </xf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>
      <alignment vertical="top" wrapText="1"/>
    </xf>
    <xf numFmtId="0" fontId="3" fillId="0" borderId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0" fillId="0" borderId="0"/>
    <xf numFmtId="0" fontId="3" fillId="0" borderId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/>
    <xf numFmtId="0" fontId="8" fillId="0" borderId="0">
      <alignment vertical="top" wrapText="1"/>
    </xf>
    <xf numFmtId="165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9" fontId="12" fillId="0" borderId="0">
      <alignment horizontal="center" vertical="center"/>
    </xf>
    <xf numFmtId="49" fontId="13" fillId="0" borderId="1">
      <alignment horizontal="center" vertical="center" wrapText="1"/>
    </xf>
  </cellStyleXfs>
  <cellXfs count="73">
    <xf numFmtId="0" fontId="0" fillId="0" borderId="0" xfId="0" applyFont="1" applyFill="1" applyAlignment="1">
      <alignment vertical="top" wrapText="1"/>
    </xf>
    <xf numFmtId="0" fontId="0" fillId="2" borderId="0" xfId="0" applyFont="1" applyFill="1" applyAlignment="1">
      <alignment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vertical="top" wrapText="1"/>
    </xf>
    <xf numFmtId="0" fontId="0" fillId="2" borderId="7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164" fontId="0" fillId="2" borderId="2" xfId="0" applyNumberFormat="1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0" fillId="2" borderId="11" xfId="0" applyNumberFormat="1" applyFont="1" applyFill="1" applyBorder="1" applyAlignment="1">
      <alignment horizontal="right" vertical="center" wrapText="1"/>
    </xf>
    <xf numFmtId="164" fontId="0" fillId="2" borderId="8" xfId="0" applyNumberFormat="1" applyFont="1" applyFill="1" applyBorder="1" applyAlignment="1">
      <alignment horizontal="right" vertical="center" wrapText="1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right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left" vertical="center" wrapText="1"/>
    </xf>
    <xf numFmtId="164" fontId="0" fillId="2" borderId="17" xfId="0" applyNumberFormat="1" applyFont="1" applyFill="1" applyBorder="1" applyAlignment="1">
      <alignment horizontal="right" vertical="center" wrapText="1"/>
    </xf>
    <xf numFmtId="0" fontId="0" fillId="2" borderId="16" xfId="0" applyFont="1" applyFill="1" applyBorder="1" applyAlignment="1">
      <alignment vertical="top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left" vertical="center" wrapText="1"/>
    </xf>
    <xf numFmtId="0" fontId="0" fillId="2" borderId="15" xfId="0" applyFont="1" applyFill="1" applyBorder="1" applyAlignment="1">
      <alignment vertical="top" wrapText="1"/>
    </xf>
    <xf numFmtId="0" fontId="0" fillId="0" borderId="18" xfId="0" applyFont="1" applyFill="1" applyBorder="1" applyAlignment="1">
      <alignment vertical="top" wrapText="1"/>
    </xf>
    <xf numFmtId="0" fontId="0" fillId="2" borderId="18" xfId="0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vertical="top" wrapText="1"/>
    </xf>
    <xf numFmtId="49" fontId="5" fillId="2" borderId="5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vertical="top" wrapText="1"/>
    </xf>
    <xf numFmtId="164" fontId="5" fillId="2" borderId="6" xfId="0" applyNumberFormat="1" applyFont="1" applyFill="1" applyBorder="1" applyAlignment="1">
      <alignment horizontal="right" vertical="center" wrapText="1"/>
    </xf>
    <xf numFmtId="0" fontId="5" fillId="2" borderId="14" xfId="0" applyFont="1" applyFill="1" applyBorder="1" applyAlignment="1">
      <alignment vertical="center" wrapText="1"/>
    </xf>
    <xf numFmtId="164" fontId="5" fillId="2" borderId="2" xfId="0" applyNumberFormat="1" applyFont="1" applyFill="1" applyBorder="1" applyAlignment="1">
      <alignment horizontal="right" vertical="center" wrapText="1"/>
    </xf>
    <xf numFmtId="164" fontId="5" fillId="2" borderId="10" xfId="0" applyNumberFormat="1" applyFont="1" applyFill="1" applyBorder="1" applyAlignment="1">
      <alignment horizontal="right" vertical="center" wrapText="1"/>
    </xf>
    <xf numFmtId="164" fontId="0" fillId="2" borderId="5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right" vertical="center" wrapText="1"/>
    </xf>
    <xf numFmtId="164" fontId="7" fillId="2" borderId="5" xfId="0" applyNumberFormat="1" applyFont="1" applyFill="1" applyBorder="1" applyAlignment="1">
      <alignment horizontal="right" vertical="center" wrapText="1"/>
    </xf>
    <xf numFmtId="164" fontId="6" fillId="2" borderId="5" xfId="5" applyNumberFormat="1" applyFont="1" applyFill="1" applyBorder="1" applyAlignment="1">
      <alignment horizontal="right" vertical="center" wrapText="1"/>
    </xf>
    <xf numFmtId="164" fontId="5" fillId="2" borderId="8" xfId="0" applyNumberFormat="1" applyFont="1" applyFill="1" applyBorder="1" applyAlignment="1">
      <alignment horizontal="right" vertical="center" wrapText="1"/>
    </xf>
    <xf numFmtId="164" fontId="6" fillId="2" borderId="1" xfId="5" applyNumberFormat="1" applyFont="1" applyFill="1" applyBorder="1" applyAlignment="1">
      <alignment horizontal="righ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64" fontId="6" fillId="2" borderId="7" xfId="5" applyNumberFormat="1" applyFont="1" applyFill="1" applyBorder="1" applyAlignment="1">
      <alignment horizontal="right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164" fontId="0" fillId="2" borderId="16" xfId="0" applyNumberFormat="1" applyFont="1" applyFill="1" applyBorder="1" applyAlignment="1">
      <alignment horizontal="right" vertical="center" wrapText="1"/>
    </xf>
    <xf numFmtId="164" fontId="5" fillId="2" borderId="17" xfId="0" applyNumberFormat="1" applyFont="1" applyFill="1" applyBorder="1" applyAlignment="1">
      <alignment horizontal="right" vertical="center" wrapText="1"/>
    </xf>
    <xf numFmtId="164" fontId="0" fillId="2" borderId="7" xfId="0" applyNumberFormat="1" applyFont="1" applyFill="1" applyBorder="1" applyAlignment="1">
      <alignment horizontal="righ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164" fontId="5" fillId="2" borderId="5" xfId="0" applyNumberFormat="1" applyFont="1" applyFill="1" applyBorder="1" applyAlignment="1">
      <alignment vertical="top" wrapText="1"/>
    </xf>
    <xf numFmtId="0" fontId="5" fillId="2" borderId="15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10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</cellXfs>
  <cellStyles count="63">
    <cellStyle name="ex60" xfId="2"/>
    <cellStyle name="ex64" xfId="3"/>
    <cellStyle name="ex64 2" xfId="8"/>
    <cellStyle name="ex65" xfId="7"/>
    <cellStyle name="xl29" xfId="61"/>
    <cellStyle name="xl31" xfId="62"/>
    <cellStyle name="Обычный" xfId="0" builtinId="0"/>
    <cellStyle name="Обычный 2" xfId="5"/>
    <cellStyle name="Обычный 2 2" xfId="12"/>
    <cellStyle name="Обычный 2 2 2" xfId="21"/>
    <cellStyle name="Обычный 2 2 2 2" xfId="37"/>
    <cellStyle name="Обычный 2 2 2 3" xfId="53"/>
    <cellStyle name="Обычный 2 2 3" xfId="29"/>
    <cellStyle name="Обычный 2 2 4" xfId="45"/>
    <cellStyle name="Обычный 2 3" xfId="17"/>
    <cellStyle name="Обычный 2 3 2" xfId="33"/>
    <cellStyle name="Обычный 2 3 3" xfId="49"/>
    <cellStyle name="Обычный 2 4" xfId="25"/>
    <cellStyle name="Обычный 2 5" xfId="41"/>
    <cellStyle name="Обычный 2 6" xfId="58"/>
    <cellStyle name="Обычный 3" xfId="11"/>
    <cellStyle name="Обычный 4" xfId="16"/>
    <cellStyle name="Обычный 5" xfId="4"/>
    <cellStyle name="Обычный 6" xfId="1"/>
    <cellStyle name="Обычный 7" xfId="57"/>
    <cellStyle name="Финансовый 2" xfId="9"/>
    <cellStyle name="Финансовый 2 2" xfId="14"/>
    <cellStyle name="Финансовый 2 2 2" xfId="23"/>
    <cellStyle name="Финансовый 2 2 2 2" xfId="39"/>
    <cellStyle name="Финансовый 2 2 2 3" xfId="55"/>
    <cellStyle name="Финансовый 2 2 3" xfId="31"/>
    <cellStyle name="Финансовый 2 2 4" xfId="47"/>
    <cellStyle name="Финансовый 2 3" xfId="19"/>
    <cellStyle name="Финансовый 2 3 2" xfId="35"/>
    <cellStyle name="Финансовый 2 3 3" xfId="51"/>
    <cellStyle name="Финансовый 2 4" xfId="27"/>
    <cellStyle name="Финансовый 2 5" xfId="43"/>
    <cellStyle name="Финансовый 2 6" xfId="60"/>
    <cellStyle name="Финансовый 3" xfId="6"/>
    <cellStyle name="Финансовый 3 2" xfId="13"/>
    <cellStyle name="Финансовый 3 2 2" xfId="22"/>
    <cellStyle name="Финансовый 3 2 2 2" xfId="38"/>
    <cellStyle name="Финансовый 3 2 2 3" xfId="54"/>
    <cellStyle name="Финансовый 3 2 3" xfId="30"/>
    <cellStyle name="Финансовый 3 2 4" xfId="46"/>
    <cellStyle name="Финансовый 3 3" xfId="18"/>
    <cellStyle name="Финансовый 3 3 2" xfId="34"/>
    <cellStyle name="Финансовый 3 3 3" xfId="50"/>
    <cellStyle name="Финансовый 3 4" xfId="26"/>
    <cellStyle name="Финансовый 3 5" xfId="42"/>
    <cellStyle name="Финансовый 4" xfId="15"/>
    <cellStyle name="Финансовый 4 2" xfId="24"/>
    <cellStyle name="Финансовый 4 2 2" xfId="40"/>
    <cellStyle name="Финансовый 4 2 3" xfId="56"/>
    <cellStyle name="Финансовый 4 3" xfId="32"/>
    <cellStyle name="Финансовый 4 4" xfId="48"/>
    <cellStyle name="Финансовый 5" xfId="10"/>
    <cellStyle name="Финансовый 5 2" xfId="20"/>
    <cellStyle name="Финансовый 5 2 2" xfId="36"/>
    <cellStyle name="Финансовый 5 2 3" xfId="52"/>
    <cellStyle name="Финансовый 5 3" xfId="28"/>
    <cellStyle name="Финансовый 5 4" xfId="44"/>
    <cellStyle name="Финансовый 6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378"/>
  <sheetViews>
    <sheetView tabSelected="1" topLeftCell="A340" zoomScale="68" zoomScaleNormal="68" zoomScaleSheetLayoutView="100" workbookViewId="0">
      <selection activeCell="I378" sqref="I378"/>
    </sheetView>
  </sheetViews>
  <sheetFormatPr defaultRowHeight="12.75" x14ac:dyDescent="0.2"/>
  <cols>
    <col min="1" max="1" width="10.5" customWidth="1"/>
    <col min="2" max="2" width="44" customWidth="1"/>
    <col min="3" max="3" width="65" customWidth="1"/>
    <col min="4" max="4" width="18.5" customWidth="1"/>
    <col min="5" max="7" width="15.33203125" customWidth="1"/>
    <col min="8" max="8" width="16.5" customWidth="1"/>
    <col min="9" max="9" width="17.5" customWidth="1"/>
    <col min="10" max="10" width="15.33203125" customWidth="1"/>
    <col min="11" max="11" width="16" customWidth="1"/>
    <col min="12" max="12" width="17.33203125" customWidth="1"/>
    <col min="13" max="16" width="15.33203125" customWidth="1"/>
    <col min="17" max="17" width="9.33203125" style="26"/>
  </cols>
  <sheetData>
    <row r="1" spans="1:17" ht="18.75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7" ht="14.45" customHeight="1" x14ac:dyDescent="0.2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7" ht="36.75" customHeight="1" x14ac:dyDescent="0.2">
      <c r="A3" s="72" t="s">
        <v>229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17" ht="14.45" customHeight="1" x14ac:dyDescent="0.2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 t="s">
        <v>1</v>
      </c>
    </row>
    <row r="5" spans="1:17" ht="54" customHeight="1" x14ac:dyDescent="0.2">
      <c r="A5" s="6" t="s">
        <v>0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156</v>
      </c>
      <c r="G5" s="6" t="s">
        <v>157</v>
      </c>
      <c r="H5" s="6" t="s">
        <v>158</v>
      </c>
      <c r="I5" s="6" t="s">
        <v>6</v>
      </c>
      <c r="J5" s="6" t="s">
        <v>159</v>
      </c>
      <c r="K5" s="6" t="s">
        <v>160</v>
      </c>
      <c r="L5" s="6" t="s">
        <v>7</v>
      </c>
      <c r="M5" s="6" t="s">
        <v>161</v>
      </c>
      <c r="N5" s="6" t="s">
        <v>162</v>
      </c>
      <c r="O5" s="6" t="s">
        <v>8</v>
      </c>
      <c r="P5" s="6" t="s">
        <v>163</v>
      </c>
    </row>
    <row r="6" spans="1:17" s="1" customFormat="1" ht="12.75" customHeight="1" x14ac:dyDescent="0.2">
      <c r="A6" s="6" t="s">
        <v>9</v>
      </c>
      <c r="B6" s="6" t="s">
        <v>10</v>
      </c>
      <c r="C6" s="6" t="s">
        <v>11</v>
      </c>
      <c r="D6" s="6" t="s">
        <v>12</v>
      </c>
      <c r="E6" s="14" t="s">
        <v>13</v>
      </c>
      <c r="F6" s="14" t="s">
        <v>14</v>
      </c>
      <c r="G6" s="14" t="s">
        <v>15</v>
      </c>
      <c r="H6" s="14" t="s">
        <v>16</v>
      </c>
      <c r="I6" s="14" t="s">
        <v>17</v>
      </c>
      <c r="J6" s="14" t="s">
        <v>18</v>
      </c>
      <c r="K6" s="14" t="s">
        <v>19</v>
      </c>
      <c r="L6" s="14" t="s">
        <v>20</v>
      </c>
      <c r="M6" s="14" t="s">
        <v>21</v>
      </c>
      <c r="N6" s="14" t="s">
        <v>22</v>
      </c>
      <c r="O6" s="14" t="s">
        <v>23</v>
      </c>
      <c r="P6" s="14" t="s">
        <v>24</v>
      </c>
      <c r="Q6" s="27"/>
    </row>
    <row r="7" spans="1:17" s="1" customFormat="1" x14ac:dyDescent="0.2">
      <c r="A7" s="6" t="s">
        <v>12</v>
      </c>
      <c r="B7" s="65" t="s">
        <v>25</v>
      </c>
      <c r="C7" s="65"/>
      <c r="D7" s="37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27"/>
    </row>
    <row r="8" spans="1:17" s="1" customFormat="1" ht="12.75" customHeight="1" x14ac:dyDescent="0.2">
      <c r="A8" s="6"/>
      <c r="B8" s="62" t="s">
        <v>226</v>
      </c>
      <c r="C8" s="63"/>
      <c r="D8" s="37">
        <f>D12+D16+D20+D24+D28+D32+D36+D40+D44+D48+D52+D56+D60+D64+D68+D72+D76+D80+D84+D88+D92+D96+D100+D104+D108+D112+D116+D120+D124+D128+D132+D136+D140+D144+D148+D152+D156+D160+D164+D168+D172+D176+D180+D184+D188+D192+D196+D200</f>
        <v>4021067.3000000003</v>
      </c>
      <c r="E8" s="37">
        <f t="shared" ref="E8:P8" si="0">E12+E16+E20+E24+E28+E32+E36+E40+E44+E48+E52+E56+E60+E64+E68+E72+E76+E80+E84+E88+E92+E96+E100+E104+E108+E112+E116+E120+E124+E128+E132+E136+E140+E144+E148+E152+E156+E160+E164+E168+E172+E176+E180+E184+E188+E192+E196+E200</f>
        <v>414836.19999999995</v>
      </c>
      <c r="F8" s="37">
        <f t="shared" si="0"/>
        <v>428344.99999999994</v>
      </c>
      <c r="G8" s="37">
        <f t="shared" si="0"/>
        <v>317468.69999999995</v>
      </c>
      <c r="H8" s="37">
        <f t="shared" si="0"/>
        <v>506917.7</v>
      </c>
      <c r="I8" s="37">
        <f t="shared" si="0"/>
        <v>468974.00000000006</v>
      </c>
      <c r="J8" s="37">
        <f t="shared" si="0"/>
        <v>300996.5</v>
      </c>
      <c r="K8" s="37">
        <f t="shared" si="0"/>
        <v>226068.6</v>
      </c>
      <c r="L8" s="37">
        <f t="shared" si="0"/>
        <v>202358.1</v>
      </c>
      <c r="M8" s="37">
        <f t="shared" si="0"/>
        <v>265195.59999999998</v>
      </c>
      <c r="N8" s="37">
        <f t="shared" si="0"/>
        <v>204249.59999999998</v>
      </c>
      <c r="O8" s="37">
        <f t="shared" si="0"/>
        <v>670657.29999999981</v>
      </c>
      <c r="P8" s="37">
        <f t="shared" si="0"/>
        <v>15000</v>
      </c>
      <c r="Q8" s="27"/>
    </row>
    <row r="9" spans="1:17" s="1" customFormat="1" ht="12.75" customHeight="1" x14ac:dyDescent="0.2">
      <c r="A9" s="6"/>
      <c r="B9" s="62" t="s">
        <v>227</v>
      </c>
      <c r="C9" s="63"/>
      <c r="D9" s="37">
        <f t="shared" ref="D9:P10" si="1">D13+D17+D21+D25+D29+D33+D37+D41+D45+D49+D53+D57+D61+D65+D69+D73+D77+D81+D85+D89+D93+D97+D101+D105+D109+D113+D117+D121+D125+D129+D133+D137+D141+D145+D149+D153+D157+D161+D165+D169+D173+D177+D181+D185+D189+D193+D197+D201</f>
        <v>3932273.8000000003</v>
      </c>
      <c r="E9" s="32">
        <f t="shared" si="1"/>
        <v>415972.29999999993</v>
      </c>
      <c r="F9" s="32">
        <f t="shared" si="1"/>
        <v>534638.00000000012</v>
      </c>
      <c r="G9" s="32">
        <f t="shared" si="1"/>
        <v>318003.29999999993</v>
      </c>
      <c r="H9" s="32">
        <f t="shared" si="1"/>
        <v>285402.50000000006</v>
      </c>
      <c r="I9" s="32">
        <f t="shared" si="1"/>
        <v>469124.00000000006</v>
      </c>
      <c r="J9" s="32">
        <f t="shared" si="1"/>
        <v>307916.5</v>
      </c>
      <c r="K9" s="32">
        <f t="shared" si="1"/>
        <v>225574.90000000002</v>
      </c>
      <c r="L9" s="32">
        <f t="shared" si="1"/>
        <v>220539.9</v>
      </c>
      <c r="M9" s="32">
        <f t="shared" si="1"/>
        <v>265195.59999999998</v>
      </c>
      <c r="N9" s="32">
        <f t="shared" si="1"/>
        <v>204249.59999999998</v>
      </c>
      <c r="O9" s="32">
        <f t="shared" si="1"/>
        <v>670657.19999999984</v>
      </c>
      <c r="P9" s="32">
        <f t="shared" si="1"/>
        <v>15000</v>
      </c>
      <c r="Q9" s="27"/>
    </row>
    <row r="10" spans="1:17" s="1" customFormat="1" ht="12.75" customHeight="1" x14ac:dyDescent="0.2">
      <c r="A10" s="6"/>
      <c r="B10" s="62" t="s">
        <v>228</v>
      </c>
      <c r="C10" s="63"/>
      <c r="D10" s="37">
        <f t="shared" si="1"/>
        <v>740447.06729999988</v>
      </c>
      <c r="E10" s="32">
        <f t="shared" si="1"/>
        <v>104708.60680000001</v>
      </c>
      <c r="F10" s="32">
        <f t="shared" si="1"/>
        <v>115153.09540000001</v>
      </c>
      <c r="G10" s="32">
        <f t="shared" si="1"/>
        <v>65202.216399999998</v>
      </c>
      <c r="H10" s="32">
        <f t="shared" si="1"/>
        <v>67148.897900000011</v>
      </c>
      <c r="I10" s="32">
        <f t="shared" si="1"/>
        <v>87526.074900000007</v>
      </c>
      <c r="J10" s="32">
        <f t="shared" si="1"/>
        <v>67648.322700000004</v>
      </c>
      <c r="K10" s="32">
        <f t="shared" si="1"/>
        <v>60651.225400000003</v>
      </c>
      <c r="L10" s="32">
        <f t="shared" si="1"/>
        <v>28388.459299999999</v>
      </c>
      <c r="M10" s="32">
        <f t="shared" si="1"/>
        <v>35332.589300000007</v>
      </c>
      <c r="N10" s="32">
        <f t="shared" si="1"/>
        <v>25144.3253</v>
      </c>
      <c r="O10" s="32">
        <f t="shared" si="1"/>
        <v>83543.253899999996</v>
      </c>
      <c r="P10" s="32">
        <f t="shared" si="1"/>
        <v>0</v>
      </c>
      <c r="Q10" s="27"/>
    </row>
    <row r="11" spans="1:17" s="1" customFormat="1" ht="25.5" x14ac:dyDescent="0.2">
      <c r="A11" s="3" t="s">
        <v>26</v>
      </c>
      <c r="B11" s="11" t="s">
        <v>27</v>
      </c>
      <c r="C11" s="11" t="s">
        <v>28</v>
      </c>
      <c r="D11" s="13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27"/>
    </row>
    <row r="12" spans="1:17" s="1" customFormat="1" x14ac:dyDescent="0.2">
      <c r="A12" s="3"/>
      <c r="B12" s="58" t="s">
        <v>226</v>
      </c>
      <c r="C12" s="59"/>
      <c r="D12" s="13">
        <f t="shared" ref="D12:D74" si="2">SUM(E12:P12)</f>
        <v>631.30000000000007</v>
      </c>
      <c r="E12" s="39">
        <v>60.7</v>
      </c>
      <c r="F12" s="39">
        <v>44.5</v>
      </c>
      <c r="G12" s="39">
        <v>76.900000000000006</v>
      </c>
      <c r="H12" s="39">
        <v>76.900000000000006</v>
      </c>
      <c r="I12" s="39">
        <v>76.900000000000006</v>
      </c>
      <c r="J12" s="39">
        <v>76.900000000000006</v>
      </c>
      <c r="K12" s="39">
        <v>48.6</v>
      </c>
      <c r="L12" s="39">
        <v>60.7</v>
      </c>
      <c r="M12" s="39">
        <v>36.4</v>
      </c>
      <c r="N12" s="39">
        <v>60.7</v>
      </c>
      <c r="O12" s="39">
        <v>12.1</v>
      </c>
      <c r="P12" s="39">
        <v>0</v>
      </c>
      <c r="Q12" s="27"/>
    </row>
    <row r="13" spans="1:17" s="1" customFormat="1" x14ac:dyDescent="0.2">
      <c r="A13" s="3"/>
      <c r="B13" s="58" t="s">
        <v>227</v>
      </c>
      <c r="C13" s="59"/>
      <c r="D13" s="13">
        <f t="shared" si="2"/>
        <v>631.30000000000007</v>
      </c>
      <c r="E13" s="39">
        <v>60.7</v>
      </c>
      <c r="F13" s="39">
        <v>44.5</v>
      </c>
      <c r="G13" s="39">
        <v>76.900000000000006</v>
      </c>
      <c r="H13" s="39">
        <v>76.900000000000006</v>
      </c>
      <c r="I13" s="39">
        <v>76.900000000000006</v>
      </c>
      <c r="J13" s="39">
        <v>76.900000000000006</v>
      </c>
      <c r="K13" s="39">
        <v>48.6</v>
      </c>
      <c r="L13" s="39">
        <v>60.7</v>
      </c>
      <c r="M13" s="39">
        <v>36.4</v>
      </c>
      <c r="N13" s="39">
        <v>60.7</v>
      </c>
      <c r="O13" s="39">
        <v>12.1</v>
      </c>
      <c r="P13" s="39">
        <v>0</v>
      </c>
      <c r="Q13" s="27"/>
    </row>
    <row r="14" spans="1:17" s="1" customFormat="1" x14ac:dyDescent="0.2">
      <c r="A14" s="3"/>
      <c r="B14" s="58" t="s">
        <v>228</v>
      </c>
      <c r="C14" s="59"/>
      <c r="D14" s="13">
        <f t="shared" si="2"/>
        <v>631.31319999999994</v>
      </c>
      <c r="E14" s="39">
        <v>60.703199999999995</v>
      </c>
      <c r="F14" s="39">
        <v>44.515699999999995</v>
      </c>
      <c r="G14" s="39">
        <v>76.890699999999995</v>
      </c>
      <c r="H14" s="39">
        <v>76.890699999999995</v>
      </c>
      <c r="I14" s="39">
        <v>76.890699999999995</v>
      </c>
      <c r="J14" s="39">
        <v>76.890699999999995</v>
      </c>
      <c r="K14" s="39">
        <v>48.562599999999996</v>
      </c>
      <c r="L14" s="39">
        <v>60.703199999999995</v>
      </c>
      <c r="M14" s="39">
        <v>36.421900000000001</v>
      </c>
      <c r="N14" s="39">
        <v>60.703199999999995</v>
      </c>
      <c r="O14" s="39">
        <v>12.140600000000001</v>
      </c>
      <c r="P14" s="39">
        <v>0</v>
      </c>
      <c r="Q14" s="27"/>
    </row>
    <row r="15" spans="1:17" s="1" customFormat="1" ht="33" customHeight="1" x14ac:dyDescent="0.2">
      <c r="A15" s="3" t="s">
        <v>29</v>
      </c>
      <c r="B15" s="11" t="s">
        <v>27</v>
      </c>
      <c r="C15" s="11" t="s">
        <v>31</v>
      </c>
      <c r="D15" s="13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27"/>
    </row>
    <row r="16" spans="1:17" s="1" customFormat="1" ht="12.75" customHeight="1" x14ac:dyDescent="0.2">
      <c r="A16" s="3"/>
      <c r="B16" s="58" t="s">
        <v>226</v>
      </c>
      <c r="C16" s="59"/>
      <c r="D16" s="13">
        <f t="shared" si="2"/>
        <v>303</v>
      </c>
      <c r="E16" s="39">
        <v>50.5</v>
      </c>
      <c r="F16" s="39">
        <v>0</v>
      </c>
      <c r="G16" s="39">
        <v>0</v>
      </c>
      <c r="H16" s="39">
        <v>50.5</v>
      </c>
      <c r="I16" s="39">
        <v>0</v>
      </c>
      <c r="J16" s="39">
        <v>50.5</v>
      </c>
      <c r="K16" s="39">
        <v>50.5</v>
      </c>
      <c r="L16" s="39">
        <v>50.5</v>
      </c>
      <c r="M16" s="39">
        <v>0</v>
      </c>
      <c r="N16" s="39">
        <v>50.5</v>
      </c>
      <c r="O16" s="39">
        <v>0</v>
      </c>
      <c r="P16" s="39">
        <v>0</v>
      </c>
      <c r="Q16" s="27"/>
    </row>
    <row r="17" spans="1:17" s="1" customFormat="1" ht="12.75" customHeight="1" x14ac:dyDescent="0.2">
      <c r="A17" s="3"/>
      <c r="B17" s="58" t="s">
        <v>227</v>
      </c>
      <c r="C17" s="59"/>
      <c r="D17" s="13">
        <f t="shared" si="2"/>
        <v>303</v>
      </c>
      <c r="E17" s="39">
        <v>50.5</v>
      </c>
      <c r="F17" s="39">
        <v>0</v>
      </c>
      <c r="G17" s="39">
        <v>0</v>
      </c>
      <c r="H17" s="39">
        <v>50.5</v>
      </c>
      <c r="I17" s="39">
        <v>0</v>
      </c>
      <c r="J17" s="39">
        <v>50.5</v>
      </c>
      <c r="K17" s="39">
        <v>50.5</v>
      </c>
      <c r="L17" s="39">
        <v>50.5</v>
      </c>
      <c r="M17" s="39">
        <v>0</v>
      </c>
      <c r="N17" s="39">
        <v>50.5</v>
      </c>
      <c r="O17" s="39">
        <v>0</v>
      </c>
      <c r="P17" s="39">
        <v>0</v>
      </c>
      <c r="Q17" s="27"/>
    </row>
    <row r="18" spans="1:17" s="1" customFormat="1" ht="12.75" customHeight="1" x14ac:dyDescent="0.2">
      <c r="A18" s="3"/>
      <c r="B18" s="58" t="s">
        <v>228</v>
      </c>
      <c r="C18" s="59"/>
      <c r="D18" s="13">
        <f t="shared" si="2"/>
        <v>202.0204</v>
      </c>
      <c r="E18" s="39">
        <v>50.505099999999999</v>
      </c>
      <c r="F18" s="39">
        <v>0</v>
      </c>
      <c r="G18" s="39">
        <v>0</v>
      </c>
      <c r="H18" s="39">
        <v>50.505099999999999</v>
      </c>
      <c r="I18" s="39">
        <v>0</v>
      </c>
      <c r="J18" s="39">
        <v>0</v>
      </c>
      <c r="K18" s="39">
        <v>50.505099999999999</v>
      </c>
      <c r="L18" s="39">
        <v>50.505099999999999</v>
      </c>
      <c r="M18" s="39">
        <v>0</v>
      </c>
      <c r="N18" s="39">
        <v>0</v>
      </c>
      <c r="O18" s="39">
        <v>0</v>
      </c>
      <c r="P18" s="39">
        <v>0</v>
      </c>
      <c r="Q18" s="27"/>
    </row>
    <row r="19" spans="1:17" s="1" customFormat="1" ht="32.25" customHeight="1" x14ac:dyDescent="0.2">
      <c r="A19" s="3" t="s">
        <v>30</v>
      </c>
      <c r="B19" s="11" t="s">
        <v>27</v>
      </c>
      <c r="C19" s="11" t="s">
        <v>33</v>
      </c>
      <c r="D19" s="13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27"/>
    </row>
    <row r="20" spans="1:17" s="1" customFormat="1" ht="12.75" customHeight="1" x14ac:dyDescent="0.2">
      <c r="A20" s="3"/>
      <c r="B20" s="58" t="s">
        <v>226</v>
      </c>
      <c r="C20" s="59"/>
      <c r="D20" s="13">
        <f t="shared" si="2"/>
        <v>505.1</v>
      </c>
      <c r="E20" s="39">
        <v>101</v>
      </c>
      <c r="F20" s="39">
        <v>0</v>
      </c>
      <c r="G20" s="39">
        <v>101</v>
      </c>
      <c r="H20" s="39">
        <v>0</v>
      </c>
      <c r="I20" s="39">
        <v>101.1</v>
      </c>
      <c r="J20" s="39">
        <v>0</v>
      </c>
      <c r="K20" s="39">
        <v>0</v>
      </c>
      <c r="L20" s="39">
        <v>0</v>
      </c>
      <c r="M20" s="39">
        <v>101</v>
      </c>
      <c r="N20" s="39">
        <v>101</v>
      </c>
      <c r="O20" s="39">
        <v>0</v>
      </c>
      <c r="P20" s="39">
        <v>0</v>
      </c>
      <c r="Q20" s="27"/>
    </row>
    <row r="21" spans="1:17" s="1" customFormat="1" ht="12.75" customHeight="1" x14ac:dyDescent="0.2">
      <c r="A21" s="3"/>
      <c r="B21" s="58" t="s">
        <v>227</v>
      </c>
      <c r="C21" s="59"/>
      <c r="D21" s="13">
        <f t="shared" si="2"/>
        <v>505.1</v>
      </c>
      <c r="E21" s="39">
        <v>101</v>
      </c>
      <c r="F21" s="39">
        <v>0</v>
      </c>
      <c r="G21" s="39">
        <v>101</v>
      </c>
      <c r="H21" s="39">
        <v>0</v>
      </c>
      <c r="I21" s="39">
        <v>101.1</v>
      </c>
      <c r="J21" s="39">
        <v>0</v>
      </c>
      <c r="K21" s="39">
        <v>0</v>
      </c>
      <c r="L21" s="39">
        <v>0</v>
      </c>
      <c r="M21" s="39">
        <v>101</v>
      </c>
      <c r="N21" s="39">
        <v>101</v>
      </c>
      <c r="O21" s="39">
        <v>0</v>
      </c>
      <c r="P21" s="39">
        <v>0</v>
      </c>
      <c r="Q21" s="27"/>
    </row>
    <row r="22" spans="1:17" s="1" customFormat="1" ht="12.75" customHeight="1" x14ac:dyDescent="0.2">
      <c r="A22" s="3"/>
      <c r="B22" s="58" t="s">
        <v>228</v>
      </c>
      <c r="C22" s="59"/>
      <c r="D22" s="13">
        <f t="shared" si="2"/>
        <v>303.03030000000001</v>
      </c>
      <c r="E22" s="39">
        <v>0</v>
      </c>
      <c r="F22" s="39">
        <v>0</v>
      </c>
      <c r="G22" s="39">
        <v>101.01010000000001</v>
      </c>
      <c r="H22" s="39">
        <v>0</v>
      </c>
      <c r="I22" s="39">
        <v>101.01010000000001</v>
      </c>
      <c r="J22" s="39">
        <v>0</v>
      </c>
      <c r="K22" s="39">
        <v>0</v>
      </c>
      <c r="L22" s="39">
        <v>0</v>
      </c>
      <c r="M22" s="39">
        <v>101.01010000000001</v>
      </c>
      <c r="N22" s="39">
        <v>0</v>
      </c>
      <c r="O22" s="39">
        <v>0</v>
      </c>
      <c r="P22" s="39">
        <v>0</v>
      </c>
      <c r="Q22" s="27"/>
    </row>
    <row r="23" spans="1:17" s="1" customFormat="1" ht="58.5" customHeight="1" x14ac:dyDescent="0.2">
      <c r="A23" s="3" t="s">
        <v>32</v>
      </c>
      <c r="B23" s="11" t="s">
        <v>27</v>
      </c>
      <c r="C23" s="11" t="s">
        <v>37</v>
      </c>
      <c r="D23" s="13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27"/>
    </row>
    <row r="24" spans="1:17" s="1" customFormat="1" ht="12.75" customHeight="1" x14ac:dyDescent="0.2">
      <c r="A24" s="3"/>
      <c r="B24" s="58" t="s">
        <v>226</v>
      </c>
      <c r="C24" s="59"/>
      <c r="D24" s="13">
        <f t="shared" si="2"/>
        <v>7960.4000000000015</v>
      </c>
      <c r="E24" s="39">
        <v>678.4</v>
      </c>
      <c r="F24" s="39">
        <v>553.9</v>
      </c>
      <c r="G24" s="39">
        <v>1021.9</v>
      </c>
      <c r="H24" s="39">
        <v>1103.5</v>
      </c>
      <c r="I24" s="39">
        <v>850.1</v>
      </c>
      <c r="J24" s="39">
        <v>1146.4000000000001</v>
      </c>
      <c r="K24" s="39">
        <v>777.1</v>
      </c>
      <c r="L24" s="39">
        <v>734.2</v>
      </c>
      <c r="M24" s="39">
        <v>420.8</v>
      </c>
      <c r="N24" s="39">
        <v>674.1</v>
      </c>
      <c r="O24" s="39">
        <v>0</v>
      </c>
      <c r="P24" s="39">
        <v>0</v>
      </c>
      <c r="Q24" s="27"/>
    </row>
    <row r="25" spans="1:17" s="1" customFormat="1" ht="12.75" customHeight="1" x14ac:dyDescent="0.2">
      <c r="A25" s="3"/>
      <c r="B25" s="58" t="s">
        <v>227</v>
      </c>
      <c r="C25" s="59"/>
      <c r="D25" s="13">
        <f t="shared" si="2"/>
        <v>7960.4000000000015</v>
      </c>
      <c r="E25" s="39">
        <v>678.4</v>
      </c>
      <c r="F25" s="39">
        <v>553.9</v>
      </c>
      <c r="G25" s="39">
        <v>1021.9</v>
      </c>
      <c r="H25" s="39">
        <v>1103.5</v>
      </c>
      <c r="I25" s="39">
        <v>850.1</v>
      </c>
      <c r="J25" s="39">
        <v>1146.4000000000001</v>
      </c>
      <c r="K25" s="39">
        <v>777.1</v>
      </c>
      <c r="L25" s="39">
        <v>734.2</v>
      </c>
      <c r="M25" s="39">
        <v>420.8</v>
      </c>
      <c r="N25" s="39">
        <v>674.1</v>
      </c>
      <c r="O25" s="39">
        <v>0</v>
      </c>
      <c r="P25" s="39">
        <v>0</v>
      </c>
      <c r="Q25" s="27"/>
    </row>
    <row r="26" spans="1:17" s="1" customFormat="1" ht="12.75" customHeight="1" x14ac:dyDescent="0.2">
      <c r="A26" s="3"/>
      <c r="B26" s="58" t="s">
        <v>228</v>
      </c>
      <c r="C26" s="59"/>
      <c r="D26" s="13">
        <f t="shared" si="2"/>
        <v>4560.0622999999996</v>
      </c>
      <c r="E26" s="39">
        <v>0</v>
      </c>
      <c r="F26" s="39">
        <v>553.87930000000006</v>
      </c>
      <c r="G26" s="39">
        <v>1021.8856999999999</v>
      </c>
      <c r="H26" s="39">
        <v>202.02020000000002</v>
      </c>
      <c r="I26" s="39">
        <v>850.14019999999994</v>
      </c>
      <c r="J26" s="39">
        <v>0</v>
      </c>
      <c r="K26" s="39">
        <v>777.14840000000004</v>
      </c>
      <c r="L26" s="39">
        <v>734.21199999999999</v>
      </c>
      <c r="M26" s="39">
        <v>420.7765</v>
      </c>
      <c r="N26" s="39">
        <v>0</v>
      </c>
      <c r="O26" s="39">
        <v>0</v>
      </c>
      <c r="P26" s="39">
        <v>0</v>
      </c>
      <c r="Q26" s="27"/>
    </row>
    <row r="27" spans="1:17" s="1" customFormat="1" ht="34.5" customHeight="1" x14ac:dyDescent="0.2">
      <c r="A27" s="3" t="s">
        <v>34</v>
      </c>
      <c r="B27" s="11" t="s">
        <v>27</v>
      </c>
      <c r="C27" s="11" t="s">
        <v>40</v>
      </c>
      <c r="D27" s="13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27"/>
    </row>
    <row r="28" spans="1:17" s="1" customFormat="1" ht="12.75" customHeight="1" x14ac:dyDescent="0.2">
      <c r="A28" s="3"/>
      <c r="B28" s="58" t="s">
        <v>226</v>
      </c>
      <c r="C28" s="59"/>
      <c r="D28" s="13">
        <f t="shared" si="2"/>
        <v>31000</v>
      </c>
      <c r="E28" s="39">
        <v>0</v>
      </c>
      <c r="F28" s="39">
        <v>0</v>
      </c>
      <c r="G28" s="39">
        <v>15000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8000</v>
      </c>
      <c r="N28" s="39">
        <v>0</v>
      </c>
      <c r="O28" s="39">
        <v>8000</v>
      </c>
      <c r="P28" s="39">
        <v>0</v>
      </c>
      <c r="Q28" s="27"/>
    </row>
    <row r="29" spans="1:17" s="1" customFormat="1" ht="12.75" customHeight="1" x14ac:dyDescent="0.2">
      <c r="A29" s="3"/>
      <c r="B29" s="58" t="s">
        <v>227</v>
      </c>
      <c r="C29" s="59"/>
      <c r="D29" s="13">
        <f t="shared" si="2"/>
        <v>31000</v>
      </c>
      <c r="E29" s="39">
        <v>0</v>
      </c>
      <c r="F29" s="39">
        <v>0</v>
      </c>
      <c r="G29" s="39">
        <v>15000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8000</v>
      </c>
      <c r="N29" s="39">
        <v>0</v>
      </c>
      <c r="O29" s="39">
        <v>8000</v>
      </c>
      <c r="P29" s="39">
        <v>0</v>
      </c>
      <c r="Q29" s="27"/>
    </row>
    <row r="30" spans="1:17" s="1" customFormat="1" ht="12.75" customHeight="1" x14ac:dyDescent="0.2">
      <c r="A30" s="3"/>
      <c r="B30" s="58" t="s">
        <v>228</v>
      </c>
      <c r="C30" s="59"/>
      <c r="D30" s="13">
        <f t="shared" si="2"/>
        <v>8000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8000</v>
      </c>
      <c r="P30" s="39">
        <v>0</v>
      </c>
      <c r="Q30" s="27"/>
    </row>
    <row r="31" spans="1:17" s="1" customFormat="1" ht="31.5" customHeight="1" x14ac:dyDescent="0.2">
      <c r="A31" s="3" t="s">
        <v>35</v>
      </c>
      <c r="B31" s="11" t="s">
        <v>27</v>
      </c>
      <c r="C31" s="11" t="s">
        <v>221</v>
      </c>
      <c r="D31" s="13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27"/>
    </row>
    <row r="32" spans="1:17" s="1" customFormat="1" ht="12.75" customHeight="1" x14ac:dyDescent="0.2">
      <c r="A32" s="3"/>
      <c r="B32" s="58" t="s">
        <v>226</v>
      </c>
      <c r="C32" s="59"/>
      <c r="D32" s="13">
        <f t="shared" si="2"/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27"/>
    </row>
    <row r="33" spans="1:17" s="1" customFormat="1" ht="12.75" customHeight="1" x14ac:dyDescent="0.2">
      <c r="A33" s="3"/>
      <c r="B33" s="58" t="s">
        <v>227</v>
      </c>
      <c r="C33" s="59"/>
      <c r="D33" s="13">
        <f t="shared" si="2"/>
        <v>1070</v>
      </c>
      <c r="E33" s="39">
        <v>0</v>
      </c>
      <c r="F33" s="39">
        <v>0</v>
      </c>
      <c r="G33" s="39">
        <v>500</v>
      </c>
      <c r="H33" s="39">
        <v>0</v>
      </c>
      <c r="I33" s="39">
        <v>150</v>
      </c>
      <c r="J33" s="39">
        <v>420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27"/>
    </row>
    <row r="34" spans="1:17" s="1" customFormat="1" ht="12.75" customHeight="1" x14ac:dyDescent="0.2">
      <c r="A34" s="3"/>
      <c r="B34" s="58" t="s">
        <v>228</v>
      </c>
      <c r="C34" s="59"/>
      <c r="D34" s="13">
        <f t="shared" si="2"/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27"/>
    </row>
    <row r="35" spans="1:17" s="1" customFormat="1" ht="45.75" customHeight="1" x14ac:dyDescent="0.2">
      <c r="A35" s="3" t="s">
        <v>36</v>
      </c>
      <c r="B35" s="11" t="s">
        <v>42</v>
      </c>
      <c r="C35" s="11" t="s">
        <v>43</v>
      </c>
      <c r="D35" s="13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27"/>
    </row>
    <row r="36" spans="1:17" s="1" customFormat="1" x14ac:dyDescent="0.2">
      <c r="A36" s="3"/>
      <c r="B36" s="58" t="s">
        <v>226</v>
      </c>
      <c r="C36" s="59"/>
      <c r="D36" s="13">
        <f t="shared" si="2"/>
        <v>60848.600000000006</v>
      </c>
      <c r="E36" s="39">
        <v>0</v>
      </c>
      <c r="F36" s="39">
        <v>0</v>
      </c>
      <c r="G36" s="39">
        <v>0</v>
      </c>
      <c r="H36" s="39">
        <v>26851.200000000001</v>
      </c>
      <c r="I36" s="39">
        <v>0</v>
      </c>
      <c r="J36" s="39">
        <v>33997.4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27"/>
    </row>
    <row r="37" spans="1:17" s="1" customFormat="1" x14ac:dyDescent="0.2">
      <c r="A37" s="3"/>
      <c r="B37" s="58" t="s">
        <v>227</v>
      </c>
      <c r="C37" s="59"/>
      <c r="D37" s="13">
        <f t="shared" si="2"/>
        <v>60848.600000000006</v>
      </c>
      <c r="E37" s="39">
        <v>0</v>
      </c>
      <c r="F37" s="39">
        <v>0</v>
      </c>
      <c r="G37" s="39">
        <v>0</v>
      </c>
      <c r="H37" s="39">
        <v>26851.200000000001</v>
      </c>
      <c r="I37" s="39">
        <v>0</v>
      </c>
      <c r="J37" s="39">
        <v>33997.4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27"/>
    </row>
    <row r="38" spans="1:17" s="1" customFormat="1" x14ac:dyDescent="0.2">
      <c r="A38" s="3"/>
      <c r="B38" s="58" t="s">
        <v>228</v>
      </c>
      <c r="C38" s="59"/>
      <c r="D38" s="13">
        <f t="shared" si="2"/>
        <v>0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27"/>
    </row>
    <row r="39" spans="1:17" s="1" customFormat="1" ht="45.75" customHeight="1" x14ac:dyDescent="0.2">
      <c r="A39" s="3" t="s">
        <v>38</v>
      </c>
      <c r="B39" s="11" t="s">
        <v>42</v>
      </c>
      <c r="C39" s="4" t="s">
        <v>45</v>
      </c>
      <c r="D39" s="13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27"/>
    </row>
    <row r="40" spans="1:17" s="1" customFormat="1" x14ac:dyDescent="0.2">
      <c r="A40" s="3"/>
      <c r="B40" s="58" t="s">
        <v>226</v>
      </c>
      <c r="C40" s="59"/>
      <c r="D40" s="13">
        <f t="shared" si="2"/>
        <v>233485.3</v>
      </c>
      <c r="E40" s="39">
        <v>24880.1</v>
      </c>
      <c r="F40" s="39">
        <v>16667.3</v>
      </c>
      <c r="G40" s="39">
        <v>17366.599999999999</v>
      </c>
      <c r="H40" s="39">
        <v>14714.4</v>
      </c>
      <c r="I40" s="39">
        <v>15358.1</v>
      </c>
      <c r="J40" s="39">
        <v>17722.2</v>
      </c>
      <c r="K40" s="39">
        <v>12219.5</v>
      </c>
      <c r="L40" s="39">
        <v>28667.1</v>
      </c>
      <c r="M40" s="39">
        <v>7246</v>
      </c>
      <c r="N40" s="39">
        <v>11091</v>
      </c>
      <c r="O40" s="39">
        <v>67553</v>
      </c>
      <c r="P40" s="39">
        <v>0</v>
      </c>
      <c r="Q40" s="27"/>
    </row>
    <row r="41" spans="1:17" s="1" customFormat="1" x14ac:dyDescent="0.2">
      <c r="A41" s="3"/>
      <c r="B41" s="58" t="s">
        <v>227</v>
      </c>
      <c r="C41" s="59"/>
      <c r="D41" s="13">
        <f t="shared" si="2"/>
        <v>233485.3</v>
      </c>
      <c r="E41" s="39">
        <v>24880.1</v>
      </c>
      <c r="F41" s="39">
        <v>16667.3</v>
      </c>
      <c r="G41" s="39">
        <v>17366.599999999999</v>
      </c>
      <c r="H41" s="39">
        <v>14714.4</v>
      </c>
      <c r="I41" s="39">
        <v>15358.1</v>
      </c>
      <c r="J41" s="39">
        <v>17722.2</v>
      </c>
      <c r="K41" s="39">
        <v>12219.5</v>
      </c>
      <c r="L41" s="39">
        <v>28667.1</v>
      </c>
      <c r="M41" s="39">
        <v>7246</v>
      </c>
      <c r="N41" s="39">
        <v>11091</v>
      </c>
      <c r="O41" s="39">
        <v>67553</v>
      </c>
      <c r="P41" s="39">
        <v>0</v>
      </c>
      <c r="Q41" s="27"/>
    </row>
    <row r="42" spans="1:17" s="1" customFormat="1" x14ac:dyDescent="0.2">
      <c r="A42" s="3"/>
      <c r="B42" s="58" t="s">
        <v>228</v>
      </c>
      <c r="C42" s="59"/>
      <c r="D42" s="13">
        <f t="shared" si="2"/>
        <v>50707.817099999993</v>
      </c>
      <c r="E42" s="39">
        <v>3943.1689999999999</v>
      </c>
      <c r="F42" s="39">
        <v>3338.3984999999998</v>
      </c>
      <c r="G42" s="39">
        <v>3536.1518999999998</v>
      </c>
      <c r="H42" s="39">
        <v>2444.3212999999996</v>
      </c>
      <c r="I42" s="39">
        <v>4441.2362999999996</v>
      </c>
      <c r="J42" s="39">
        <v>5142.5320000000002</v>
      </c>
      <c r="K42" s="39">
        <v>3521.95</v>
      </c>
      <c r="L42" s="39">
        <v>7066.71</v>
      </c>
      <c r="M42" s="39">
        <v>2279.4459999999999</v>
      </c>
      <c r="N42" s="39">
        <v>2193.9021000000002</v>
      </c>
      <c r="O42" s="39">
        <v>12800</v>
      </c>
      <c r="P42" s="39">
        <v>0</v>
      </c>
      <c r="Q42" s="27"/>
    </row>
    <row r="43" spans="1:17" s="1" customFormat="1" ht="25.5" x14ac:dyDescent="0.2">
      <c r="A43" s="3" t="s">
        <v>39</v>
      </c>
      <c r="B43" s="11" t="s">
        <v>42</v>
      </c>
      <c r="C43" s="11" t="s">
        <v>48</v>
      </c>
      <c r="D43" s="13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27"/>
    </row>
    <row r="44" spans="1:17" s="1" customFormat="1" x14ac:dyDescent="0.2">
      <c r="A44" s="3"/>
      <c r="B44" s="58" t="s">
        <v>226</v>
      </c>
      <c r="C44" s="59"/>
      <c r="D44" s="13">
        <f t="shared" si="2"/>
        <v>30303</v>
      </c>
      <c r="E44" s="39">
        <v>0</v>
      </c>
      <c r="F44" s="39">
        <v>7777.8</v>
      </c>
      <c r="G44" s="39">
        <v>12121.2</v>
      </c>
      <c r="H44" s="39">
        <v>0</v>
      </c>
      <c r="I44" s="39">
        <v>0</v>
      </c>
      <c r="J44" s="39">
        <v>0</v>
      </c>
      <c r="K44" s="39">
        <v>10404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27"/>
    </row>
    <row r="45" spans="1:17" s="1" customFormat="1" x14ac:dyDescent="0.2">
      <c r="A45" s="3"/>
      <c r="B45" s="58" t="s">
        <v>227</v>
      </c>
      <c r="C45" s="59"/>
      <c r="D45" s="13">
        <f t="shared" si="2"/>
        <v>30303</v>
      </c>
      <c r="E45" s="39">
        <v>0</v>
      </c>
      <c r="F45" s="39">
        <v>7777.8</v>
      </c>
      <c r="G45" s="39">
        <v>12121.2</v>
      </c>
      <c r="H45" s="39">
        <v>0</v>
      </c>
      <c r="I45" s="39">
        <v>0</v>
      </c>
      <c r="J45" s="39">
        <v>0</v>
      </c>
      <c r="K45" s="39">
        <v>10404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27"/>
    </row>
    <row r="46" spans="1:17" s="1" customFormat="1" x14ac:dyDescent="0.2">
      <c r="A46" s="3"/>
      <c r="B46" s="58" t="s">
        <v>228</v>
      </c>
      <c r="C46" s="59"/>
      <c r="D46" s="13">
        <f t="shared" si="2"/>
        <v>0</v>
      </c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27"/>
    </row>
    <row r="47" spans="1:17" s="1" customFormat="1" ht="48" customHeight="1" x14ac:dyDescent="0.2">
      <c r="A47" s="3" t="s">
        <v>41</v>
      </c>
      <c r="B47" s="11" t="s">
        <v>42</v>
      </c>
      <c r="C47" s="11" t="s">
        <v>50</v>
      </c>
      <c r="D47" s="13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27"/>
    </row>
    <row r="48" spans="1:17" s="1" customFormat="1" x14ac:dyDescent="0.2">
      <c r="A48" s="3"/>
      <c r="B48" s="58" t="s">
        <v>226</v>
      </c>
      <c r="C48" s="59"/>
      <c r="D48" s="13">
        <f t="shared" si="2"/>
        <v>723609.8</v>
      </c>
      <c r="E48" s="39">
        <v>72287.100000000006</v>
      </c>
      <c r="F48" s="39">
        <v>106367.4</v>
      </c>
      <c r="G48" s="39">
        <v>47078.6</v>
      </c>
      <c r="H48" s="39">
        <v>31636.1</v>
      </c>
      <c r="I48" s="39">
        <v>129733.1</v>
      </c>
      <c r="J48" s="39">
        <v>31119.9</v>
      </c>
      <c r="K48" s="39">
        <v>34691.599999999999</v>
      </c>
      <c r="L48" s="39">
        <v>0</v>
      </c>
      <c r="M48" s="39">
        <v>135348</v>
      </c>
      <c r="N48" s="39">
        <v>0</v>
      </c>
      <c r="O48" s="39">
        <v>135348</v>
      </c>
      <c r="P48" s="39">
        <v>0</v>
      </c>
      <c r="Q48" s="27"/>
    </row>
    <row r="49" spans="1:17" s="1" customFormat="1" x14ac:dyDescent="0.2">
      <c r="A49" s="3"/>
      <c r="B49" s="58" t="s">
        <v>227</v>
      </c>
      <c r="C49" s="59"/>
      <c r="D49" s="13">
        <f t="shared" si="2"/>
        <v>723609.8</v>
      </c>
      <c r="E49" s="39">
        <v>72287.100000000006</v>
      </c>
      <c r="F49" s="39">
        <v>106367.4</v>
      </c>
      <c r="G49" s="39">
        <v>47078.6</v>
      </c>
      <c r="H49" s="39">
        <v>31636.1</v>
      </c>
      <c r="I49" s="39">
        <v>129733.1</v>
      </c>
      <c r="J49" s="39">
        <v>31119.9</v>
      </c>
      <c r="K49" s="39">
        <v>34691.599999999999</v>
      </c>
      <c r="L49" s="39">
        <v>0</v>
      </c>
      <c r="M49" s="39">
        <v>135348</v>
      </c>
      <c r="N49" s="39">
        <v>0</v>
      </c>
      <c r="O49" s="39">
        <v>135348</v>
      </c>
      <c r="P49" s="39">
        <v>0</v>
      </c>
      <c r="Q49" s="27"/>
    </row>
    <row r="50" spans="1:17" s="1" customFormat="1" x14ac:dyDescent="0.2">
      <c r="A50" s="3"/>
      <c r="B50" s="58" t="s">
        <v>228</v>
      </c>
      <c r="C50" s="59"/>
      <c r="D50" s="13">
        <f t="shared" si="2"/>
        <v>79415.007199999993</v>
      </c>
      <c r="E50" s="39">
        <v>0</v>
      </c>
      <c r="F50" s="39">
        <v>990</v>
      </c>
      <c r="G50" s="39">
        <v>6200</v>
      </c>
      <c r="H50" s="39">
        <v>1875.2206000000001</v>
      </c>
      <c r="I50" s="39">
        <v>30741.188999999998</v>
      </c>
      <c r="J50" s="39">
        <v>0</v>
      </c>
      <c r="K50" s="39">
        <v>3492.5627999999997</v>
      </c>
      <c r="L50" s="39">
        <v>0</v>
      </c>
      <c r="M50" s="39">
        <v>10116.034800000001</v>
      </c>
      <c r="N50" s="39">
        <v>0</v>
      </c>
      <c r="O50" s="39">
        <v>26000</v>
      </c>
      <c r="P50" s="39">
        <v>0</v>
      </c>
      <c r="Q50" s="27"/>
    </row>
    <row r="51" spans="1:17" s="1" customFormat="1" ht="38.25" x14ac:dyDescent="0.2">
      <c r="A51" s="3" t="s">
        <v>44</v>
      </c>
      <c r="B51" s="11" t="s">
        <v>42</v>
      </c>
      <c r="C51" s="11" t="s">
        <v>52</v>
      </c>
      <c r="D51" s="13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27"/>
    </row>
    <row r="52" spans="1:17" s="1" customFormat="1" x14ac:dyDescent="0.2">
      <c r="A52" s="3"/>
      <c r="B52" s="58" t="s">
        <v>226</v>
      </c>
      <c r="C52" s="59"/>
      <c r="D52" s="13">
        <f t="shared" si="2"/>
        <v>43473</v>
      </c>
      <c r="E52" s="39">
        <v>8619.4</v>
      </c>
      <c r="F52" s="39">
        <v>2740.3</v>
      </c>
      <c r="G52" s="39">
        <v>1229.5</v>
      </c>
      <c r="H52" s="39">
        <v>2161.1999999999998</v>
      </c>
      <c r="I52" s="39">
        <v>3986.2</v>
      </c>
      <c r="J52" s="39">
        <v>2593.3000000000002</v>
      </c>
      <c r="K52" s="39">
        <v>2468.6999999999998</v>
      </c>
      <c r="L52" s="39">
        <v>3764</v>
      </c>
      <c r="M52" s="39">
        <v>702.4</v>
      </c>
      <c r="N52" s="39">
        <v>2424.3000000000002</v>
      </c>
      <c r="O52" s="39">
        <v>12783.7</v>
      </c>
      <c r="P52" s="39">
        <v>0</v>
      </c>
      <c r="Q52" s="27"/>
    </row>
    <row r="53" spans="1:17" s="1" customFormat="1" x14ac:dyDescent="0.2">
      <c r="A53" s="3"/>
      <c r="B53" s="58" t="s">
        <v>227</v>
      </c>
      <c r="C53" s="59"/>
      <c r="D53" s="13">
        <f t="shared" si="2"/>
        <v>43473</v>
      </c>
      <c r="E53" s="39">
        <v>8619.4</v>
      </c>
      <c r="F53" s="39">
        <v>2740.3</v>
      </c>
      <c r="G53" s="39">
        <v>1229.5</v>
      </c>
      <c r="H53" s="39">
        <v>2161.1999999999998</v>
      </c>
      <c r="I53" s="39">
        <v>3986.2</v>
      </c>
      <c r="J53" s="39">
        <v>2593.3000000000002</v>
      </c>
      <c r="K53" s="39">
        <v>2468.6999999999998</v>
      </c>
      <c r="L53" s="39">
        <v>3764</v>
      </c>
      <c r="M53" s="39">
        <v>702.4</v>
      </c>
      <c r="N53" s="39">
        <v>2424.3000000000002</v>
      </c>
      <c r="O53" s="39">
        <v>12783.7</v>
      </c>
      <c r="P53" s="39">
        <v>0</v>
      </c>
      <c r="Q53" s="27"/>
    </row>
    <row r="54" spans="1:17" s="1" customFormat="1" x14ac:dyDescent="0.2">
      <c r="A54" s="3"/>
      <c r="B54" s="58" t="s">
        <v>228</v>
      </c>
      <c r="C54" s="59"/>
      <c r="D54" s="13">
        <f t="shared" si="2"/>
        <v>10800.300000000001</v>
      </c>
      <c r="E54" s="39">
        <v>1950</v>
      </c>
      <c r="F54" s="39">
        <v>685.2</v>
      </c>
      <c r="G54" s="39">
        <v>307.5</v>
      </c>
      <c r="H54" s="39">
        <v>540.29999999999995</v>
      </c>
      <c r="I54" s="39">
        <v>996.6</v>
      </c>
      <c r="J54" s="39">
        <v>720</v>
      </c>
      <c r="K54" s="39">
        <v>708.6</v>
      </c>
      <c r="L54" s="39">
        <v>941.1</v>
      </c>
      <c r="M54" s="39">
        <v>180</v>
      </c>
      <c r="N54" s="39">
        <v>609</v>
      </c>
      <c r="O54" s="39">
        <v>3162</v>
      </c>
      <c r="P54" s="39"/>
      <c r="Q54" s="27"/>
    </row>
    <row r="55" spans="1:17" s="1" customFormat="1" ht="51" x14ac:dyDescent="0.2">
      <c r="A55" s="3" t="s">
        <v>46</v>
      </c>
      <c r="B55" s="11" t="s">
        <v>42</v>
      </c>
      <c r="C55" s="4" t="s">
        <v>213</v>
      </c>
      <c r="D55" s="13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27"/>
    </row>
    <row r="56" spans="1:17" s="1" customFormat="1" x14ac:dyDescent="0.2">
      <c r="A56" s="3"/>
      <c r="B56" s="58" t="s">
        <v>226</v>
      </c>
      <c r="C56" s="59"/>
      <c r="D56" s="13">
        <f t="shared" si="2"/>
        <v>213277.40000000005</v>
      </c>
      <c r="E56" s="39">
        <v>57867.6</v>
      </c>
      <c r="F56" s="39">
        <v>33472</v>
      </c>
      <c r="G56" s="39">
        <v>13364.1</v>
      </c>
      <c r="H56" s="39">
        <v>652.29999999999995</v>
      </c>
      <c r="I56" s="39">
        <v>72348.600000000006</v>
      </c>
      <c r="J56" s="39">
        <v>8239.6</v>
      </c>
      <c r="K56" s="39">
        <v>21751.8</v>
      </c>
      <c r="L56" s="39">
        <v>0</v>
      </c>
      <c r="M56" s="39">
        <v>2790.7</v>
      </c>
      <c r="N56" s="39">
        <v>0</v>
      </c>
      <c r="O56" s="39">
        <v>2790.7</v>
      </c>
      <c r="P56" s="39">
        <v>0</v>
      </c>
      <c r="Q56" s="27"/>
    </row>
    <row r="57" spans="1:17" s="1" customFormat="1" x14ac:dyDescent="0.2">
      <c r="A57" s="3"/>
      <c r="B57" s="58" t="s">
        <v>227</v>
      </c>
      <c r="C57" s="59"/>
      <c r="D57" s="13">
        <f t="shared" si="2"/>
        <v>213277.40000000005</v>
      </c>
      <c r="E57" s="39">
        <v>57867.6</v>
      </c>
      <c r="F57" s="39">
        <v>33472</v>
      </c>
      <c r="G57" s="39">
        <v>13364.1</v>
      </c>
      <c r="H57" s="39">
        <v>652.29999999999995</v>
      </c>
      <c r="I57" s="39">
        <v>72348.600000000006</v>
      </c>
      <c r="J57" s="39">
        <v>8239.6</v>
      </c>
      <c r="K57" s="39">
        <v>21751.8</v>
      </c>
      <c r="L57" s="39">
        <v>0</v>
      </c>
      <c r="M57" s="39">
        <v>2790.7</v>
      </c>
      <c r="N57" s="39">
        <v>0</v>
      </c>
      <c r="O57" s="39">
        <v>2790.7</v>
      </c>
      <c r="P57" s="39">
        <v>0</v>
      </c>
      <c r="Q57" s="27"/>
    </row>
    <row r="58" spans="1:17" s="1" customFormat="1" x14ac:dyDescent="0.2">
      <c r="A58" s="3"/>
      <c r="B58" s="58" t="s">
        <v>228</v>
      </c>
      <c r="C58" s="59"/>
      <c r="D58" s="13">
        <f t="shared" si="2"/>
        <v>4494.6485000000002</v>
      </c>
      <c r="E58" s="39">
        <v>0</v>
      </c>
      <c r="F58" s="39">
        <v>4494.6485000000002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27"/>
    </row>
    <row r="59" spans="1:17" s="1" customFormat="1" ht="54" customHeight="1" x14ac:dyDescent="0.2">
      <c r="A59" s="3" t="s">
        <v>47</v>
      </c>
      <c r="B59" s="11" t="s">
        <v>42</v>
      </c>
      <c r="C59" s="11" t="s">
        <v>55</v>
      </c>
      <c r="D59" s="1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27"/>
    </row>
    <row r="60" spans="1:17" s="1" customFormat="1" x14ac:dyDescent="0.2">
      <c r="A60" s="3"/>
      <c r="B60" s="58" t="s">
        <v>226</v>
      </c>
      <c r="C60" s="59"/>
      <c r="D60" s="13">
        <f t="shared" si="2"/>
        <v>144053</v>
      </c>
      <c r="E60" s="39">
        <v>30869.1</v>
      </c>
      <c r="F60" s="39">
        <v>10500</v>
      </c>
      <c r="G60" s="39">
        <v>12587.1</v>
      </c>
      <c r="H60" s="39">
        <v>8137.9</v>
      </c>
      <c r="I60" s="39">
        <v>9173.4</v>
      </c>
      <c r="J60" s="39">
        <v>11745.8</v>
      </c>
      <c r="K60" s="39">
        <v>8445.7000000000007</v>
      </c>
      <c r="L60" s="39">
        <v>10526</v>
      </c>
      <c r="M60" s="39">
        <v>3747.6</v>
      </c>
      <c r="N60" s="39">
        <v>10794.4</v>
      </c>
      <c r="O60" s="39">
        <v>27526</v>
      </c>
      <c r="P60" s="39">
        <v>0</v>
      </c>
      <c r="Q60" s="27"/>
    </row>
    <row r="61" spans="1:17" s="1" customFormat="1" x14ac:dyDescent="0.2">
      <c r="A61" s="3"/>
      <c r="B61" s="58" t="s">
        <v>227</v>
      </c>
      <c r="C61" s="59"/>
      <c r="D61" s="13">
        <f t="shared" si="2"/>
        <v>144053</v>
      </c>
      <c r="E61" s="39">
        <v>30869.1</v>
      </c>
      <c r="F61" s="39">
        <v>10500</v>
      </c>
      <c r="G61" s="39">
        <v>12587.1</v>
      </c>
      <c r="H61" s="39">
        <v>8137.9</v>
      </c>
      <c r="I61" s="39">
        <v>9173.4</v>
      </c>
      <c r="J61" s="39">
        <v>11745.8</v>
      </c>
      <c r="K61" s="39">
        <v>8445.7000000000007</v>
      </c>
      <c r="L61" s="39">
        <v>10526</v>
      </c>
      <c r="M61" s="39">
        <v>3747.6</v>
      </c>
      <c r="N61" s="39">
        <v>10794.4</v>
      </c>
      <c r="O61" s="39">
        <v>27526</v>
      </c>
      <c r="P61" s="39">
        <v>0</v>
      </c>
      <c r="Q61" s="27"/>
    </row>
    <row r="62" spans="1:17" s="1" customFormat="1" x14ac:dyDescent="0.2">
      <c r="A62" s="3"/>
      <c r="B62" s="58" t="s">
        <v>228</v>
      </c>
      <c r="C62" s="59"/>
      <c r="D62" s="13">
        <f t="shared" si="2"/>
        <v>43522.978799999997</v>
      </c>
      <c r="E62" s="39">
        <v>9780.5509999999995</v>
      </c>
      <c r="F62" s="39">
        <v>3500.0115000000001</v>
      </c>
      <c r="G62" s="39">
        <v>4111.57</v>
      </c>
      <c r="H62" s="39">
        <v>2342.89</v>
      </c>
      <c r="I62" s="39">
        <v>3061.7739999999999</v>
      </c>
      <c r="J62" s="39">
        <v>4078.4</v>
      </c>
      <c r="K62" s="39">
        <v>1876.8219999999999</v>
      </c>
      <c r="L62" s="39">
        <v>4239.4642999999996</v>
      </c>
      <c r="M62" s="39">
        <v>1561.3</v>
      </c>
      <c r="N62" s="39">
        <v>3269.1959999999999</v>
      </c>
      <c r="O62" s="39">
        <v>5701</v>
      </c>
      <c r="P62" s="39">
        <v>0</v>
      </c>
      <c r="Q62" s="27"/>
    </row>
    <row r="63" spans="1:17" s="1" customFormat="1" ht="67.5" customHeight="1" x14ac:dyDescent="0.2">
      <c r="A63" s="3" t="s">
        <v>49</v>
      </c>
      <c r="B63" s="11" t="s">
        <v>42</v>
      </c>
      <c r="C63" s="11" t="s">
        <v>57</v>
      </c>
      <c r="D63" s="13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27"/>
    </row>
    <row r="64" spans="1:17" s="1" customFormat="1" x14ac:dyDescent="0.2">
      <c r="A64" s="3"/>
      <c r="B64" s="58" t="s">
        <v>226</v>
      </c>
      <c r="C64" s="59"/>
      <c r="D64" s="13">
        <f t="shared" si="2"/>
        <v>13587.599999999999</v>
      </c>
      <c r="E64" s="39">
        <v>1925.3</v>
      </c>
      <c r="F64" s="39">
        <v>1262</v>
      </c>
      <c r="G64" s="39">
        <v>1278.2</v>
      </c>
      <c r="H64" s="39">
        <v>711.9</v>
      </c>
      <c r="I64" s="39">
        <v>841.3</v>
      </c>
      <c r="J64" s="39">
        <v>1051.7</v>
      </c>
      <c r="K64" s="39">
        <v>496.8</v>
      </c>
      <c r="L64" s="39">
        <v>1242.0999999999999</v>
      </c>
      <c r="M64" s="39">
        <v>416.4</v>
      </c>
      <c r="N64" s="39">
        <v>480.5</v>
      </c>
      <c r="O64" s="39">
        <v>3881.4</v>
      </c>
      <c r="P64" s="39">
        <v>0</v>
      </c>
      <c r="Q64" s="27"/>
    </row>
    <row r="65" spans="1:17" s="1" customFormat="1" x14ac:dyDescent="0.2">
      <c r="A65" s="3"/>
      <c r="B65" s="58" t="s">
        <v>227</v>
      </c>
      <c r="C65" s="59"/>
      <c r="D65" s="13">
        <f t="shared" si="2"/>
        <v>13587.599999999999</v>
      </c>
      <c r="E65" s="39">
        <v>1925.3</v>
      </c>
      <c r="F65" s="39">
        <v>1262</v>
      </c>
      <c r="G65" s="39">
        <v>1278.2</v>
      </c>
      <c r="H65" s="39">
        <v>711.9</v>
      </c>
      <c r="I65" s="39">
        <v>841.3</v>
      </c>
      <c r="J65" s="39">
        <v>1051.7</v>
      </c>
      <c r="K65" s="39">
        <v>496.8</v>
      </c>
      <c r="L65" s="39">
        <v>1242.0999999999999</v>
      </c>
      <c r="M65" s="39">
        <v>416.4</v>
      </c>
      <c r="N65" s="39">
        <v>480.5</v>
      </c>
      <c r="O65" s="39">
        <v>3881.4</v>
      </c>
      <c r="P65" s="39">
        <v>0</v>
      </c>
      <c r="Q65" s="27"/>
    </row>
    <row r="66" spans="1:17" s="1" customFormat="1" x14ac:dyDescent="0.2">
      <c r="A66" s="3"/>
      <c r="B66" s="58" t="s">
        <v>228</v>
      </c>
      <c r="C66" s="59"/>
      <c r="D66" s="13">
        <f t="shared" si="2"/>
        <v>4899.3241999999991</v>
      </c>
      <c r="E66" s="39">
        <v>618.41999999999996</v>
      </c>
      <c r="F66" s="39">
        <v>420.66500000000002</v>
      </c>
      <c r="G66" s="39">
        <v>417.50799999999998</v>
      </c>
      <c r="H66" s="39">
        <v>213.99</v>
      </c>
      <c r="I66" s="39">
        <v>374.18290000000002</v>
      </c>
      <c r="J66" s="39">
        <v>404.6</v>
      </c>
      <c r="K66" s="39">
        <v>166.2</v>
      </c>
      <c r="L66" s="39">
        <v>389.53429999999997</v>
      </c>
      <c r="M66" s="39">
        <v>192.2</v>
      </c>
      <c r="N66" s="39">
        <v>146.524</v>
      </c>
      <c r="O66" s="39">
        <v>1555.5</v>
      </c>
      <c r="P66" s="39">
        <v>0</v>
      </c>
      <c r="Q66" s="27"/>
    </row>
    <row r="67" spans="1:17" s="1" customFormat="1" ht="58.5" customHeight="1" x14ac:dyDescent="0.2">
      <c r="A67" s="3" t="s">
        <v>51</v>
      </c>
      <c r="B67" s="11" t="s">
        <v>42</v>
      </c>
      <c r="C67" s="4" t="s">
        <v>214</v>
      </c>
      <c r="D67" s="13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27"/>
    </row>
    <row r="68" spans="1:17" s="1" customFormat="1" x14ac:dyDescent="0.2">
      <c r="A68" s="3"/>
      <c r="B68" s="58" t="s">
        <v>226</v>
      </c>
      <c r="C68" s="59"/>
      <c r="D68" s="13">
        <f t="shared" si="2"/>
        <v>11241.7</v>
      </c>
      <c r="E68" s="39">
        <v>0</v>
      </c>
      <c r="F68" s="39">
        <v>0</v>
      </c>
      <c r="G68" s="39">
        <v>0</v>
      </c>
      <c r="H68" s="39">
        <v>5121.1000000000004</v>
      </c>
      <c r="I68" s="39">
        <v>0</v>
      </c>
      <c r="J68" s="39">
        <v>6120.6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27"/>
    </row>
    <row r="69" spans="1:17" s="1" customFormat="1" x14ac:dyDescent="0.2">
      <c r="A69" s="3"/>
      <c r="B69" s="58" t="s">
        <v>227</v>
      </c>
      <c r="C69" s="59"/>
      <c r="D69" s="13">
        <f t="shared" si="2"/>
        <v>17741.7</v>
      </c>
      <c r="E69" s="39">
        <v>0</v>
      </c>
      <c r="F69" s="39">
        <v>0</v>
      </c>
      <c r="G69" s="39">
        <v>0</v>
      </c>
      <c r="H69" s="39">
        <v>5121.1000000000004</v>
      </c>
      <c r="I69" s="39">
        <v>0</v>
      </c>
      <c r="J69" s="39">
        <v>12620.6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27"/>
    </row>
    <row r="70" spans="1:17" s="1" customFormat="1" x14ac:dyDescent="0.2">
      <c r="A70" s="3"/>
      <c r="B70" s="58" t="s">
        <v>228</v>
      </c>
      <c r="C70" s="59"/>
      <c r="D70" s="13">
        <f t="shared" si="2"/>
        <v>1202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1202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27"/>
    </row>
    <row r="71" spans="1:17" s="1" customFormat="1" ht="38.25" x14ac:dyDescent="0.2">
      <c r="A71" s="3" t="s">
        <v>53</v>
      </c>
      <c r="B71" s="11" t="s">
        <v>42</v>
      </c>
      <c r="C71" s="11" t="s">
        <v>60</v>
      </c>
      <c r="D71" s="13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27"/>
    </row>
    <row r="72" spans="1:17" s="1" customFormat="1" x14ac:dyDescent="0.2">
      <c r="A72" s="3"/>
      <c r="B72" s="58" t="s">
        <v>226</v>
      </c>
      <c r="C72" s="59"/>
      <c r="D72" s="13">
        <f t="shared" si="2"/>
        <v>15000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15000</v>
      </c>
      <c r="Q72" s="27"/>
    </row>
    <row r="73" spans="1:17" s="1" customFormat="1" x14ac:dyDescent="0.2">
      <c r="A73" s="3"/>
      <c r="B73" s="58" t="s">
        <v>227</v>
      </c>
      <c r="C73" s="59"/>
      <c r="D73" s="13">
        <f t="shared" si="2"/>
        <v>15000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15000</v>
      </c>
      <c r="Q73" s="27"/>
    </row>
    <row r="74" spans="1:17" s="1" customFormat="1" x14ac:dyDescent="0.2">
      <c r="A74" s="3"/>
      <c r="B74" s="58" t="s">
        <v>228</v>
      </c>
      <c r="C74" s="59"/>
      <c r="D74" s="13">
        <f t="shared" si="2"/>
        <v>0</v>
      </c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27"/>
    </row>
    <row r="75" spans="1:17" s="1" customFormat="1" ht="51" x14ac:dyDescent="0.2">
      <c r="A75" s="3" t="s">
        <v>54</v>
      </c>
      <c r="B75" s="5" t="s">
        <v>62</v>
      </c>
      <c r="C75" s="5" t="s">
        <v>63</v>
      </c>
      <c r="D75" s="13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27"/>
    </row>
    <row r="76" spans="1:17" s="1" customFormat="1" ht="12.75" customHeight="1" x14ac:dyDescent="0.2">
      <c r="A76" s="3"/>
      <c r="B76" s="58" t="s">
        <v>226</v>
      </c>
      <c r="C76" s="59"/>
      <c r="D76" s="13">
        <f t="shared" ref="D76:D138" si="3">SUM(E76:P76)</f>
        <v>84803.799999999988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84803.799999999988</v>
      </c>
      <c r="O76" s="39">
        <v>0</v>
      </c>
      <c r="P76" s="39">
        <v>0</v>
      </c>
      <c r="Q76" s="27"/>
    </row>
    <row r="77" spans="1:17" s="1" customFormat="1" ht="12.75" customHeight="1" x14ac:dyDescent="0.2">
      <c r="A77" s="3"/>
      <c r="B77" s="58" t="s">
        <v>227</v>
      </c>
      <c r="C77" s="59"/>
      <c r="D77" s="13">
        <f t="shared" si="3"/>
        <v>85299.599999999991</v>
      </c>
      <c r="E77" s="39">
        <v>495.8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84803.799999999988</v>
      </c>
      <c r="O77" s="39">
        <v>0</v>
      </c>
      <c r="P77" s="39">
        <v>0</v>
      </c>
      <c r="Q77" s="27"/>
    </row>
    <row r="78" spans="1:17" s="1" customFormat="1" ht="12.75" customHeight="1" x14ac:dyDescent="0.2">
      <c r="A78" s="3"/>
      <c r="B78" s="58" t="s">
        <v>228</v>
      </c>
      <c r="C78" s="59"/>
      <c r="D78" s="13">
        <f t="shared" si="3"/>
        <v>0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27"/>
    </row>
    <row r="79" spans="1:17" s="1" customFormat="1" ht="38.25" x14ac:dyDescent="0.2">
      <c r="A79" s="3" t="s">
        <v>56</v>
      </c>
      <c r="B79" s="11" t="s">
        <v>62</v>
      </c>
      <c r="C79" s="11" t="s">
        <v>65</v>
      </c>
      <c r="D79" s="13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27"/>
    </row>
    <row r="80" spans="1:17" s="1" customFormat="1" ht="12.75" customHeight="1" x14ac:dyDescent="0.2">
      <c r="A80" s="3"/>
      <c r="B80" s="58" t="s">
        <v>226</v>
      </c>
      <c r="C80" s="59"/>
      <c r="D80" s="13">
        <f t="shared" si="3"/>
        <v>107902</v>
      </c>
      <c r="E80" s="39">
        <v>0</v>
      </c>
      <c r="F80" s="39">
        <v>0</v>
      </c>
      <c r="G80" s="39">
        <v>0</v>
      </c>
      <c r="H80" s="39">
        <v>0</v>
      </c>
      <c r="I80" s="39">
        <v>107902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27"/>
    </row>
    <row r="81" spans="1:17" s="1" customFormat="1" ht="12.75" customHeight="1" x14ac:dyDescent="0.2">
      <c r="A81" s="3"/>
      <c r="B81" s="58" t="s">
        <v>227</v>
      </c>
      <c r="C81" s="59"/>
      <c r="D81" s="13">
        <f t="shared" si="3"/>
        <v>107902</v>
      </c>
      <c r="E81" s="39">
        <v>0</v>
      </c>
      <c r="F81" s="39">
        <v>0</v>
      </c>
      <c r="G81" s="39">
        <v>0</v>
      </c>
      <c r="H81" s="39">
        <v>0</v>
      </c>
      <c r="I81" s="39">
        <v>107902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27"/>
    </row>
    <row r="82" spans="1:17" s="1" customFormat="1" ht="12.75" customHeight="1" x14ac:dyDescent="0.2">
      <c r="A82" s="3"/>
      <c r="B82" s="58" t="s">
        <v>228</v>
      </c>
      <c r="C82" s="59"/>
      <c r="D82" s="13">
        <f t="shared" si="3"/>
        <v>6633.0016999999998</v>
      </c>
      <c r="E82" s="39">
        <v>0</v>
      </c>
      <c r="F82" s="39">
        <v>0</v>
      </c>
      <c r="G82" s="39">
        <v>0</v>
      </c>
      <c r="H82" s="39">
        <v>0</v>
      </c>
      <c r="I82" s="39">
        <v>6633.0016999999998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27"/>
    </row>
    <row r="83" spans="1:17" s="1" customFormat="1" ht="38.25" x14ac:dyDescent="0.2">
      <c r="A83" s="3" t="s">
        <v>58</v>
      </c>
      <c r="B83" s="11" t="s">
        <v>62</v>
      </c>
      <c r="C83" s="11" t="s">
        <v>68</v>
      </c>
      <c r="D83" s="13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27"/>
    </row>
    <row r="84" spans="1:17" s="1" customFormat="1" ht="12.75" customHeight="1" x14ac:dyDescent="0.2">
      <c r="A84" s="3"/>
      <c r="B84" s="58" t="s">
        <v>226</v>
      </c>
      <c r="C84" s="59"/>
      <c r="D84" s="13">
        <f t="shared" si="3"/>
        <v>6592.5000000000009</v>
      </c>
      <c r="E84" s="39">
        <v>0</v>
      </c>
      <c r="F84" s="39">
        <v>1399.2</v>
      </c>
      <c r="G84" s="39">
        <v>0</v>
      </c>
      <c r="H84" s="39">
        <v>2370.1</v>
      </c>
      <c r="I84" s="39">
        <v>2182.9</v>
      </c>
      <c r="J84" s="39">
        <v>0</v>
      </c>
      <c r="K84" s="39">
        <v>640.29999999999995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27"/>
    </row>
    <row r="85" spans="1:17" s="1" customFormat="1" ht="12.75" customHeight="1" x14ac:dyDescent="0.2">
      <c r="A85" s="3"/>
      <c r="B85" s="58" t="s">
        <v>227</v>
      </c>
      <c r="C85" s="59"/>
      <c r="D85" s="13">
        <f t="shared" si="3"/>
        <v>6592.5</v>
      </c>
      <c r="E85" s="39">
        <v>640.29999999999995</v>
      </c>
      <c r="F85" s="39">
        <v>1399.2</v>
      </c>
      <c r="G85" s="39">
        <v>0</v>
      </c>
      <c r="H85" s="39">
        <v>2370.1</v>
      </c>
      <c r="I85" s="39">
        <v>2182.9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27"/>
    </row>
    <row r="86" spans="1:17" s="1" customFormat="1" ht="12.75" customHeight="1" x14ac:dyDescent="0.2">
      <c r="A86" s="3"/>
      <c r="B86" s="58" t="s">
        <v>228</v>
      </c>
      <c r="C86" s="59"/>
      <c r="D86" s="13">
        <f t="shared" si="3"/>
        <v>6592.5251999999991</v>
      </c>
      <c r="E86" s="39">
        <v>640.35550000000001</v>
      </c>
      <c r="F86" s="39">
        <v>1399.1596999999999</v>
      </c>
      <c r="G86" s="39">
        <v>0</v>
      </c>
      <c r="H86" s="39">
        <v>2370.06</v>
      </c>
      <c r="I86" s="39">
        <v>2182.9499999999998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27"/>
    </row>
    <row r="87" spans="1:17" s="1" customFormat="1" ht="38.25" x14ac:dyDescent="0.2">
      <c r="A87" s="3" t="s">
        <v>59</v>
      </c>
      <c r="B87" s="11" t="s">
        <v>62</v>
      </c>
      <c r="C87" s="11" t="s">
        <v>70</v>
      </c>
      <c r="D87" s="13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27"/>
    </row>
    <row r="88" spans="1:17" s="1" customFormat="1" ht="12.75" customHeight="1" x14ac:dyDescent="0.2">
      <c r="A88" s="3"/>
      <c r="B88" s="58" t="s">
        <v>226</v>
      </c>
      <c r="C88" s="59"/>
      <c r="D88" s="13">
        <f t="shared" si="3"/>
        <v>919.5</v>
      </c>
      <c r="E88" s="39">
        <v>0</v>
      </c>
      <c r="F88" s="39">
        <v>0</v>
      </c>
      <c r="G88" s="39">
        <v>0</v>
      </c>
      <c r="H88" s="39">
        <v>0</v>
      </c>
      <c r="I88" s="39">
        <v>919.5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27"/>
    </row>
    <row r="89" spans="1:17" s="1" customFormat="1" ht="12.75" customHeight="1" x14ac:dyDescent="0.2">
      <c r="A89" s="3"/>
      <c r="B89" s="58" t="s">
        <v>227</v>
      </c>
      <c r="C89" s="59"/>
      <c r="D89" s="13">
        <f t="shared" si="3"/>
        <v>919.5</v>
      </c>
      <c r="E89" s="39">
        <v>0</v>
      </c>
      <c r="F89" s="39">
        <v>0</v>
      </c>
      <c r="G89" s="39">
        <v>0</v>
      </c>
      <c r="H89" s="39">
        <v>0</v>
      </c>
      <c r="I89" s="39">
        <v>919.5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27"/>
    </row>
    <row r="90" spans="1:17" s="1" customFormat="1" ht="12.75" customHeight="1" x14ac:dyDescent="0.2">
      <c r="A90" s="3"/>
      <c r="B90" s="58" t="s">
        <v>228</v>
      </c>
      <c r="C90" s="59"/>
      <c r="D90" s="13">
        <f t="shared" si="3"/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27"/>
    </row>
    <row r="91" spans="1:17" s="1" customFormat="1" ht="63.75" x14ac:dyDescent="0.2">
      <c r="A91" s="3" t="s">
        <v>61</v>
      </c>
      <c r="B91" s="11" t="s">
        <v>62</v>
      </c>
      <c r="C91" s="11" t="s">
        <v>72</v>
      </c>
      <c r="D91" s="13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27"/>
    </row>
    <row r="92" spans="1:17" s="1" customFormat="1" x14ac:dyDescent="0.2">
      <c r="A92" s="3"/>
      <c r="B92" s="58" t="s">
        <v>226</v>
      </c>
      <c r="C92" s="59"/>
      <c r="D92" s="13">
        <f t="shared" si="3"/>
        <v>14.4</v>
      </c>
      <c r="E92" s="39">
        <v>0</v>
      </c>
      <c r="F92" s="39">
        <v>0</v>
      </c>
      <c r="G92" s="39">
        <v>0</v>
      </c>
      <c r="H92" s="39">
        <v>0</v>
      </c>
      <c r="I92" s="39">
        <v>14.4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27"/>
    </row>
    <row r="93" spans="1:17" s="1" customFormat="1" x14ac:dyDescent="0.2">
      <c r="A93" s="3"/>
      <c r="B93" s="58" t="s">
        <v>227</v>
      </c>
      <c r="C93" s="59"/>
      <c r="D93" s="13">
        <f t="shared" si="3"/>
        <v>14.4</v>
      </c>
      <c r="E93" s="39">
        <v>0</v>
      </c>
      <c r="F93" s="39">
        <v>0</v>
      </c>
      <c r="G93" s="39">
        <v>0</v>
      </c>
      <c r="H93" s="39">
        <v>0</v>
      </c>
      <c r="I93" s="39">
        <v>14.4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27"/>
    </row>
    <row r="94" spans="1:17" s="1" customFormat="1" x14ac:dyDescent="0.2">
      <c r="A94" s="3"/>
      <c r="B94" s="58" t="s">
        <v>228</v>
      </c>
      <c r="C94" s="59"/>
      <c r="D94" s="13">
        <f t="shared" si="3"/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27"/>
    </row>
    <row r="95" spans="1:17" s="1" customFormat="1" ht="41.25" customHeight="1" x14ac:dyDescent="0.2">
      <c r="A95" s="3" t="s">
        <v>64</v>
      </c>
      <c r="B95" s="11" t="s">
        <v>74</v>
      </c>
      <c r="C95" s="11" t="s">
        <v>75</v>
      </c>
      <c r="D95" s="13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27"/>
    </row>
    <row r="96" spans="1:17" s="1" customFormat="1" x14ac:dyDescent="0.2">
      <c r="A96" s="3"/>
      <c r="B96" s="58" t="s">
        <v>226</v>
      </c>
      <c r="C96" s="59"/>
      <c r="D96" s="13">
        <f t="shared" si="3"/>
        <v>1117988.3</v>
      </c>
      <c r="E96" s="39">
        <v>214002.4</v>
      </c>
      <c r="F96" s="39">
        <v>186586.8</v>
      </c>
      <c r="G96" s="39">
        <v>150826.79999999999</v>
      </c>
      <c r="H96" s="39">
        <v>150306.20000000001</v>
      </c>
      <c r="I96" s="39">
        <v>110820.4</v>
      </c>
      <c r="J96" s="39">
        <v>162394.9</v>
      </c>
      <c r="K96" s="39">
        <v>60974.9</v>
      </c>
      <c r="L96" s="39">
        <v>0</v>
      </c>
      <c r="M96" s="39">
        <v>82075.899999999994</v>
      </c>
      <c r="N96" s="39">
        <v>0</v>
      </c>
      <c r="O96" s="39">
        <v>0</v>
      </c>
      <c r="P96" s="39">
        <v>0</v>
      </c>
      <c r="Q96" s="27"/>
    </row>
    <row r="97" spans="1:17" s="1" customFormat="1" x14ac:dyDescent="0.2">
      <c r="A97" s="3"/>
      <c r="B97" s="58" t="s">
        <v>227</v>
      </c>
      <c r="C97" s="59"/>
      <c r="D97" s="13">
        <f t="shared" si="3"/>
        <v>1117988.3</v>
      </c>
      <c r="E97" s="39">
        <v>214002.4</v>
      </c>
      <c r="F97" s="39">
        <v>186586.8</v>
      </c>
      <c r="G97" s="39">
        <v>150826.79999999999</v>
      </c>
      <c r="H97" s="39">
        <v>150306.20000000001</v>
      </c>
      <c r="I97" s="39">
        <v>110820.4</v>
      </c>
      <c r="J97" s="39">
        <v>162394.9</v>
      </c>
      <c r="K97" s="39">
        <v>60974.9</v>
      </c>
      <c r="L97" s="39">
        <v>0</v>
      </c>
      <c r="M97" s="39">
        <v>82075.899999999994</v>
      </c>
      <c r="N97" s="39">
        <v>0</v>
      </c>
      <c r="O97" s="39">
        <v>0</v>
      </c>
      <c r="P97" s="39">
        <v>0</v>
      </c>
      <c r="Q97" s="27"/>
    </row>
    <row r="98" spans="1:17" s="1" customFormat="1" x14ac:dyDescent="0.2">
      <c r="A98" s="3"/>
      <c r="B98" s="58" t="s">
        <v>228</v>
      </c>
      <c r="C98" s="59"/>
      <c r="D98" s="13">
        <f t="shared" si="3"/>
        <v>343995.7</v>
      </c>
      <c r="E98" s="39">
        <v>85602.4</v>
      </c>
      <c r="F98" s="39">
        <v>46646.7</v>
      </c>
      <c r="G98" s="39">
        <v>45218.7</v>
      </c>
      <c r="H98" s="39">
        <v>45091.8</v>
      </c>
      <c r="I98" s="39">
        <v>33246.400000000001</v>
      </c>
      <c r="J98" s="39">
        <v>51180</v>
      </c>
      <c r="K98" s="39">
        <v>20325.3</v>
      </c>
      <c r="L98" s="39">
        <v>0</v>
      </c>
      <c r="M98" s="39">
        <v>16684.400000000001</v>
      </c>
      <c r="N98" s="39"/>
      <c r="O98" s="39"/>
      <c r="P98" s="39"/>
      <c r="Q98" s="27"/>
    </row>
    <row r="99" spans="1:17" s="1" customFormat="1" ht="38.25" x14ac:dyDescent="0.2">
      <c r="A99" s="3" t="s">
        <v>66</v>
      </c>
      <c r="B99" s="11" t="s">
        <v>77</v>
      </c>
      <c r="C99" s="4" t="s">
        <v>225</v>
      </c>
      <c r="D99" s="13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27"/>
    </row>
    <row r="100" spans="1:17" s="1" customFormat="1" x14ac:dyDescent="0.2">
      <c r="A100" s="3"/>
      <c r="B100" s="58" t="s">
        <v>226</v>
      </c>
      <c r="C100" s="59"/>
      <c r="D100" s="13">
        <f t="shared" si="3"/>
        <v>111024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111024</v>
      </c>
      <c r="P100" s="39">
        <v>0</v>
      </c>
      <c r="Q100" s="27"/>
    </row>
    <row r="101" spans="1:17" s="1" customFormat="1" x14ac:dyDescent="0.2">
      <c r="A101" s="3"/>
      <c r="B101" s="58" t="s">
        <v>227</v>
      </c>
      <c r="C101" s="59"/>
      <c r="D101" s="13">
        <f t="shared" si="3"/>
        <v>111024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111024</v>
      </c>
      <c r="P101" s="39">
        <v>0</v>
      </c>
      <c r="Q101" s="27"/>
    </row>
    <row r="102" spans="1:17" s="1" customFormat="1" x14ac:dyDescent="0.2">
      <c r="A102" s="3"/>
      <c r="B102" s="58" t="s">
        <v>228</v>
      </c>
      <c r="C102" s="59"/>
      <c r="D102" s="13">
        <f t="shared" si="3"/>
        <v>0</v>
      </c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27"/>
    </row>
    <row r="103" spans="1:17" s="1" customFormat="1" ht="51" x14ac:dyDescent="0.2">
      <c r="A103" s="3" t="s">
        <v>67</v>
      </c>
      <c r="B103" s="11" t="s">
        <v>77</v>
      </c>
      <c r="C103" s="11" t="s">
        <v>79</v>
      </c>
      <c r="D103" s="13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27"/>
    </row>
    <row r="104" spans="1:17" s="1" customFormat="1" ht="12.75" customHeight="1" x14ac:dyDescent="0.2">
      <c r="A104" s="3"/>
      <c r="B104" s="58" t="s">
        <v>226</v>
      </c>
      <c r="C104" s="59"/>
      <c r="D104" s="13">
        <f t="shared" si="3"/>
        <v>151515.20000000001</v>
      </c>
      <c r="E104" s="39">
        <v>0</v>
      </c>
      <c r="F104" s="39">
        <v>0</v>
      </c>
      <c r="G104" s="39">
        <v>0</v>
      </c>
      <c r="H104" s="39">
        <v>151515.20000000001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27"/>
    </row>
    <row r="105" spans="1:17" s="1" customFormat="1" ht="12.75" customHeight="1" x14ac:dyDescent="0.2">
      <c r="A105" s="3"/>
      <c r="B105" s="58" t="s">
        <v>227</v>
      </c>
      <c r="C105" s="59"/>
      <c r="D105" s="13">
        <f t="shared" si="3"/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27"/>
    </row>
    <row r="106" spans="1:17" s="1" customFormat="1" ht="12.75" customHeight="1" x14ac:dyDescent="0.2">
      <c r="A106" s="3"/>
      <c r="B106" s="58" t="s">
        <v>228</v>
      </c>
      <c r="C106" s="59"/>
      <c r="D106" s="13">
        <f t="shared" si="3"/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27"/>
    </row>
    <row r="107" spans="1:17" s="1" customFormat="1" ht="38.25" x14ac:dyDescent="0.2">
      <c r="A107" s="3" t="s">
        <v>69</v>
      </c>
      <c r="B107" s="11" t="s">
        <v>77</v>
      </c>
      <c r="C107" s="11" t="s">
        <v>48</v>
      </c>
      <c r="D107" s="13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27"/>
    </row>
    <row r="108" spans="1:17" s="1" customFormat="1" ht="12.75" customHeight="1" x14ac:dyDescent="0.2">
      <c r="A108" s="3"/>
      <c r="B108" s="58" t="s">
        <v>226</v>
      </c>
      <c r="C108" s="59"/>
      <c r="D108" s="13">
        <f t="shared" si="3"/>
        <v>244444.4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130303</v>
      </c>
      <c r="M108" s="39">
        <v>0</v>
      </c>
      <c r="N108" s="39">
        <v>89899</v>
      </c>
      <c r="O108" s="39">
        <v>24242.400000000001</v>
      </c>
      <c r="P108" s="39">
        <v>0</v>
      </c>
      <c r="Q108" s="27"/>
    </row>
    <row r="109" spans="1:17" s="1" customFormat="1" ht="12.75" customHeight="1" x14ac:dyDescent="0.2">
      <c r="A109" s="3"/>
      <c r="B109" s="58" t="s">
        <v>227</v>
      </c>
      <c r="C109" s="59"/>
      <c r="D109" s="13">
        <f t="shared" si="3"/>
        <v>244444.4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130303</v>
      </c>
      <c r="M109" s="39">
        <v>0</v>
      </c>
      <c r="N109" s="39">
        <v>89899</v>
      </c>
      <c r="O109" s="39">
        <v>24242.400000000001</v>
      </c>
      <c r="P109" s="39">
        <v>0</v>
      </c>
      <c r="Q109" s="27"/>
    </row>
    <row r="110" spans="1:17" s="1" customFormat="1" ht="12.75" customHeight="1" x14ac:dyDescent="0.2">
      <c r="A110" s="3"/>
      <c r="B110" s="58" t="s">
        <v>228</v>
      </c>
      <c r="C110" s="59"/>
      <c r="D110" s="13">
        <f t="shared" si="3"/>
        <v>15000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15000</v>
      </c>
      <c r="O110" s="39">
        <v>0</v>
      </c>
      <c r="P110" s="39">
        <v>0</v>
      </c>
      <c r="Q110" s="27"/>
    </row>
    <row r="111" spans="1:17" s="1" customFormat="1" ht="38.25" x14ac:dyDescent="0.2">
      <c r="A111" s="3" t="s">
        <v>71</v>
      </c>
      <c r="B111" s="4" t="s">
        <v>77</v>
      </c>
      <c r="C111" s="11" t="s">
        <v>82</v>
      </c>
      <c r="D111" s="13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27"/>
    </row>
    <row r="112" spans="1:17" s="1" customFormat="1" ht="12.75" customHeight="1" x14ac:dyDescent="0.2">
      <c r="A112" s="3"/>
      <c r="B112" s="58" t="s">
        <v>226</v>
      </c>
      <c r="C112" s="59"/>
      <c r="D112" s="13">
        <f t="shared" si="3"/>
        <v>54805.7</v>
      </c>
      <c r="E112" s="39">
        <v>0</v>
      </c>
      <c r="F112" s="39">
        <v>0</v>
      </c>
      <c r="G112" s="39">
        <v>0</v>
      </c>
      <c r="H112" s="39">
        <v>27483.599999999999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27322.1</v>
      </c>
      <c r="P112" s="39">
        <v>0</v>
      </c>
      <c r="Q112" s="27"/>
    </row>
    <row r="113" spans="1:17" s="1" customFormat="1" ht="12.75" customHeight="1" x14ac:dyDescent="0.2">
      <c r="A113" s="3"/>
      <c r="B113" s="58" t="s">
        <v>227</v>
      </c>
      <c r="C113" s="59"/>
      <c r="D113" s="13">
        <f t="shared" si="3"/>
        <v>54805.7</v>
      </c>
      <c r="E113" s="39">
        <v>0</v>
      </c>
      <c r="F113" s="39">
        <v>0</v>
      </c>
      <c r="G113" s="39">
        <v>0</v>
      </c>
      <c r="H113" s="39">
        <v>27483.599999999999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27322.1</v>
      </c>
      <c r="P113" s="39">
        <v>0</v>
      </c>
      <c r="Q113" s="27"/>
    </row>
    <row r="114" spans="1:17" s="1" customFormat="1" ht="12.75" customHeight="1" x14ac:dyDescent="0.2">
      <c r="A114" s="3"/>
      <c r="B114" s="58" t="s">
        <v>228</v>
      </c>
      <c r="C114" s="59"/>
      <c r="D114" s="13">
        <f t="shared" si="3"/>
        <v>0</v>
      </c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27"/>
    </row>
    <row r="115" spans="1:17" s="1" customFormat="1" ht="40.5" customHeight="1" x14ac:dyDescent="0.2">
      <c r="A115" s="3" t="s">
        <v>73</v>
      </c>
      <c r="B115" s="11" t="s">
        <v>77</v>
      </c>
      <c r="C115" s="11" t="s">
        <v>193</v>
      </c>
      <c r="D115" s="13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27"/>
    </row>
    <row r="116" spans="1:17" s="1" customFormat="1" ht="12.75" customHeight="1" x14ac:dyDescent="0.2">
      <c r="A116" s="3"/>
      <c r="B116" s="58" t="s">
        <v>226</v>
      </c>
      <c r="C116" s="59"/>
      <c r="D116" s="13">
        <f t="shared" si="3"/>
        <v>85146.4</v>
      </c>
      <c r="E116" s="39">
        <v>0</v>
      </c>
      <c r="F116" s="39">
        <v>0</v>
      </c>
      <c r="G116" s="39">
        <v>39138.9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46007.5</v>
      </c>
      <c r="P116" s="39">
        <v>0</v>
      </c>
      <c r="Q116" s="27"/>
    </row>
    <row r="117" spans="1:17" s="1" customFormat="1" ht="12.75" customHeight="1" x14ac:dyDescent="0.2">
      <c r="A117" s="3"/>
      <c r="B117" s="58" t="s">
        <v>227</v>
      </c>
      <c r="C117" s="59"/>
      <c r="D117" s="13">
        <f t="shared" si="3"/>
        <v>85146.4</v>
      </c>
      <c r="E117" s="39">
        <v>0</v>
      </c>
      <c r="F117" s="39">
        <v>0</v>
      </c>
      <c r="G117" s="39">
        <v>39138.9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46007.5</v>
      </c>
      <c r="P117" s="39">
        <v>0</v>
      </c>
      <c r="Q117" s="27"/>
    </row>
    <row r="118" spans="1:17" s="1" customFormat="1" ht="12.75" customHeight="1" x14ac:dyDescent="0.2">
      <c r="A118" s="3"/>
      <c r="B118" s="58" t="s">
        <v>228</v>
      </c>
      <c r="C118" s="59"/>
      <c r="D118" s="13">
        <f t="shared" si="3"/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27"/>
    </row>
    <row r="119" spans="1:17" s="1" customFormat="1" ht="38.25" x14ac:dyDescent="0.2">
      <c r="A119" s="3" t="s">
        <v>76</v>
      </c>
      <c r="B119" s="11" t="s">
        <v>77</v>
      </c>
      <c r="C119" s="11" t="s">
        <v>84</v>
      </c>
      <c r="D119" s="13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27"/>
    </row>
    <row r="120" spans="1:17" s="1" customFormat="1" ht="12.75" customHeight="1" x14ac:dyDescent="0.2">
      <c r="A120" s="3"/>
      <c r="B120" s="58" t="s">
        <v>226</v>
      </c>
      <c r="C120" s="59"/>
      <c r="D120" s="13">
        <f t="shared" si="3"/>
        <v>49494.9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49494.9</v>
      </c>
      <c r="P120" s="39">
        <v>0</v>
      </c>
      <c r="Q120" s="27"/>
    </row>
    <row r="121" spans="1:17" s="1" customFormat="1" ht="12.75" customHeight="1" x14ac:dyDescent="0.2">
      <c r="A121" s="3"/>
      <c r="B121" s="58" t="s">
        <v>227</v>
      </c>
      <c r="C121" s="59"/>
      <c r="D121" s="13">
        <f t="shared" si="3"/>
        <v>67676.7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18181.8</v>
      </c>
      <c r="M121" s="39">
        <v>0</v>
      </c>
      <c r="N121" s="39">
        <v>0</v>
      </c>
      <c r="O121" s="39">
        <v>49494.9</v>
      </c>
      <c r="P121" s="39">
        <v>0</v>
      </c>
      <c r="Q121" s="27"/>
    </row>
    <row r="122" spans="1:17" s="1" customFormat="1" ht="12.75" customHeight="1" x14ac:dyDescent="0.2">
      <c r="A122" s="3"/>
      <c r="B122" s="58" t="s">
        <v>228</v>
      </c>
      <c r="C122" s="59"/>
      <c r="D122" s="13">
        <f t="shared" si="3"/>
        <v>0</v>
      </c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27"/>
    </row>
    <row r="123" spans="1:17" s="1" customFormat="1" ht="38.25" x14ac:dyDescent="0.2">
      <c r="A123" s="3" t="s">
        <v>78</v>
      </c>
      <c r="B123" s="11" t="s">
        <v>77</v>
      </c>
      <c r="C123" s="11" t="s">
        <v>86</v>
      </c>
      <c r="D123" s="13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27"/>
    </row>
    <row r="124" spans="1:17" s="1" customFormat="1" ht="12.75" customHeight="1" x14ac:dyDescent="0.2">
      <c r="A124" s="3"/>
      <c r="B124" s="58" t="s">
        <v>226</v>
      </c>
      <c r="C124" s="59"/>
      <c r="D124" s="13">
        <f t="shared" si="3"/>
        <v>11142.2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11142.2</v>
      </c>
      <c r="P124" s="39">
        <v>0</v>
      </c>
      <c r="Q124" s="27"/>
    </row>
    <row r="125" spans="1:17" s="1" customFormat="1" ht="12.75" customHeight="1" x14ac:dyDescent="0.2">
      <c r="A125" s="3"/>
      <c r="B125" s="58" t="s">
        <v>227</v>
      </c>
      <c r="C125" s="59"/>
      <c r="D125" s="13">
        <f>SUM(E125:P125)</f>
        <v>11142.2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11142.2</v>
      </c>
      <c r="P125" s="39">
        <v>0</v>
      </c>
      <c r="Q125" s="27"/>
    </row>
    <row r="126" spans="1:17" s="1" customFormat="1" ht="12.75" customHeight="1" x14ac:dyDescent="0.2">
      <c r="A126" s="3"/>
      <c r="B126" s="58" t="s">
        <v>228</v>
      </c>
      <c r="C126" s="59"/>
      <c r="D126" s="13">
        <f t="shared" si="3"/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27"/>
    </row>
    <row r="127" spans="1:17" s="1" customFormat="1" ht="51" x14ac:dyDescent="0.2">
      <c r="A127" s="3" t="s">
        <v>80</v>
      </c>
      <c r="B127" s="11" t="s">
        <v>77</v>
      </c>
      <c r="C127" s="11" t="s">
        <v>88</v>
      </c>
      <c r="D127" s="13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27"/>
    </row>
    <row r="128" spans="1:17" s="1" customFormat="1" x14ac:dyDescent="0.2">
      <c r="A128" s="3"/>
      <c r="B128" s="58" t="s">
        <v>226</v>
      </c>
      <c r="C128" s="59"/>
      <c r="D128" s="13">
        <f t="shared" si="3"/>
        <v>13840.9</v>
      </c>
      <c r="E128" s="39">
        <v>0</v>
      </c>
      <c r="F128" s="39">
        <v>3453.5</v>
      </c>
      <c r="G128" s="39">
        <v>0</v>
      </c>
      <c r="H128" s="39">
        <v>0</v>
      </c>
      <c r="I128" s="39">
        <v>0</v>
      </c>
      <c r="J128" s="39">
        <v>0</v>
      </c>
      <c r="K128" s="39">
        <v>10387.4</v>
      </c>
      <c r="L128" s="39">
        <v>0</v>
      </c>
      <c r="M128" s="39">
        <v>0</v>
      </c>
      <c r="N128" s="39">
        <v>0</v>
      </c>
      <c r="O128" s="39">
        <v>0</v>
      </c>
      <c r="P128" s="39">
        <v>0</v>
      </c>
      <c r="Q128" s="27"/>
    </row>
    <row r="129" spans="1:17" s="1" customFormat="1" x14ac:dyDescent="0.2">
      <c r="A129" s="3"/>
      <c r="B129" s="58" t="s">
        <v>227</v>
      </c>
      <c r="C129" s="59"/>
      <c r="D129" s="13">
        <f t="shared" si="3"/>
        <v>13840.9</v>
      </c>
      <c r="E129" s="39">
        <v>0</v>
      </c>
      <c r="F129" s="39">
        <v>3453.5</v>
      </c>
      <c r="G129" s="39">
        <v>0</v>
      </c>
      <c r="H129" s="39">
        <v>0</v>
      </c>
      <c r="I129" s="39">
        <v>0</v>
      </c>
      <c r="J129" s="39">
        <v>0</v>
      </c>
      <c r="K129" s="39">
        <v>10387.4</v>
      </c>
      <c r="L129" s="39">
        <v>0</v>
      </c>
      <c r="M129" s="39">
        <v>0</v>
      </c>
      <c r="N129" s="39">
        <v>0</v>
      </c>
      <c r="O129" s="39">
        <v>0</v>
      </c>
      <c r="P129" s="39">
        <v>0</v>
      </c>
      <c r="Q129" s="27"/>
    </row>
    <row r="130" spans="1:17" s="1" customFormat="1" x14ac:dyDescent="0.2">
      <c r="A130" s="3"/>
      <c r="B130" s="58" t="s">
        <v>228</v>
      </c>
      <c r="C130" s="59"/>
      <c r="D130" s="13">
        <f t="shared" si="3"/>
        <v>2330.0852</v>
      </c>
      <c r="E130" s="39">
        <v>0</v>
      </c>
      <c r="F130" s="39">
        <v>297.8648</v>
      </c>
      <c r="G130" s="39">
        <v>0</v>
      </c>
      <c r="H130" s="39">
        <v>0</v>
      </c>
      <c r="I130" s="39">
        <v>0</v>
      </c>
      <c r="J130" s="39">
        <v>0</v>
      </c>
      <c r="K130" s="39">
        <v>2032.2203999999999</v>
      </c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27"/>
    </row>
    <row r="131" spans="1:17" s="1" customFormat="1" ht="63.75" x14ac:dyDescent="0.2">
      <c r="A131" s="3" t="s">
        <v>81</v>
      </c>
      <c r="B131" s="11" t="s">
        <v>77</v>
      </c>
      <c r="C131" s="11" t="s">
        <v>96</v>
      </c>
      <c r="D131" s="13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27"/>
    </row>
    <row r="132" spans="1:17" s="1" customFormat="1" x14ac:dyDescent="0.2">
      <c r="A132" s="3"/>
      <c r="B132" s="58" t="s">
        <v>226</v>
      </c>
      <c r="C132" s="59"/>
      <c r="D132" s="13">
        <f t="shared" si="3"/>
        <v>50000</v>
      </c>
      <c r="E132" s="39">
        <v>1000</v>
      </c>
      <c r="F132" s="39">
        <v>3600</v>
      </c>
      <c r="G132" s="39">
        <v>4100</v>
      </c>
      <c r="H132" s="39">
        <v>4800</v>
      </c>
      <c r="I132" s="39">
        <v>4800</v>
      </c>
      <c r="J132" s="39">
        <v>4700</v>
      </c>
      <c r="K132" s="39">
        <v>4500</v>
      </c>
      <c r="L132" s="39">
        <v>6500</v>
      </c>
      <c r="M132" s="39">
        <v>3700</v>
      </c>
      <c r="N132" s="39">
        <v>3800</v>
      </c>
      <c r="O132" s="39">
        <v>8500</v>
      </c>
      <c r="P132" s="39">
        <v>0</v>
      </c>
      <c r="Q132" s="27"/>
    </row>
    <row r="133" spans="1:17" s="1" customFormat="1" x14ac:dyDescent="0.2">
      <c r="A133" s="3"/>
      <c r="B133" s="58" t="s">
        <v>227</v>
      </c>
      <c r="C133" s="59"/>
      <c r="D133" s="13">
        <f t="shared" si="3"/>
        <v>118000</v>
      </c>
      <c r="E133" s="39">
        <v>1000</v>
      </c>
      <c r="F133" s="39">
        <v>71600</v>
      </c>
      <c r="G133" s="39">
        <v>4100</v>
      </c>
      <c r="H133" s="39">
        <v>4800</v>
      </c>
      <c r="I133" s="39">
        <v>4800</v>
      </c>
      <c r="J133" s="39">
        <v>4700</v>
      </c>
      <c r="K133" s="39">
        <v>4500</v>
      </c>
      <c r="L133" s="39">
        <v>6500</v>
      </c>
      <c r="M133" s="39">
        <v>3700</v>
      </c>
      <c r="N133" s="39">
        <v>3800</v>
      </c>
      <c r="O133" s="39">
        <v>8500</v>
      </c>
      <c r="P133" s="39">
        <v>0</v>
      </c>
      <c r="Q133" s="27"/>
    </row>
    <row r="134" spans="1:17" s="1" customFormat="1" x14ac:dyDescent="0.2">
      <c r="A134" s="3"/>
      <c r="B134" s="58" t="s">
        <v>228</v>
      </c>
      <c r="C134" s="59"/>
      <c r="D134" s="13">
        <f t="shared" si="3"/>
        <v>50000</v>
      </c>
      <c r="E134" s="39">
        <v>1000</v>
      </c>
      <c r="F134" s="39">
        <v>3600</v>
      </c>
      <c r="G134" s="39">
        <v>4100</v>
      </c>
      <c r="H134" s="39">
        <v>4800</v>
      </c>
      <c r="I134" s="39">
        <v>4800</v>
      </c>
      <c r="J134" s="39">
        <v>4700</v>
      </c>
      <c r="K134" s="39">
        <v>4500</v>
      </c>
      <c r="L134" s="39">
        <v>6500</v>
      </c>
      <c r="M134" s="39">
        <v>3700</v>
      </c>
      <c r="N134" s="39">
        <v>3800</v>
      </c>
      <c r="O134" s="39">
        <v>8500</v>
      </c>
      <c r="P134" s="39"/>
      <c r="Q134" s="27"/>
    </row>
    <row r="135" spans="1:17" s="1" customFormat="1" ht="38.25" x14ac:dyDescent="0.2">
      <c r="A135" s="3" t="s">
        <v>83</v>
      </c>
      <c r="B135" s="11" t="s">
        <v>77</v>
      </c>
      <c r="C135" s="11" t="s">
        <v>98</v>
      </c>
      <c r="D135" s="13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27"/>
    </row>
    <row r="136" spans="1:17" s="1" customFormat="1" x14ac:dyDescent="0.2">
      <c r="A136" s="3"/>
      <c r="B136" s="58" t="s">
        <v>226</v>
      </c>
      <c r="C136" s="59"/>
      <c r="D136" s="13">
        <f t="shared" si="3"/>
        <v>20000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8000</v>
      </c>
      <c r="M136" s="39">
        <v>0</v>
      </c>
      <c r="N136" s="39">
        <v>0</v>
      </c>
      <c r="O136" s="39">
        <v>12000</v>
      </c>
      <c r="P136" s="39">
        <v>0</v>
      </c>
      <c r="Q136" s="27"/>
    </row>
    <row r="137" spans="1:17" s="1" customFormat="1" x14ac:dyDescent="0.2">
      <c r="A137" s="3"/>
      <c r="B137" s="58" t="s">
        <v>227</v>
      </c>
      <c r="C137" s="59"/>
      <c r="D137" s="13">
        <f t="shared" si="3"/>
        <v>20000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8000</v>
      </c>
      <c r="M137" s="39">
        <v>0</v>
      </c>
      <c r="N137" s="39">
        <v>0</v>
      </c>
      <c r="O137" s="39">
        <v>12000</v>
      </c>
      <c r="P137" s="39">
        <v>0</v>
      </c>
      <c r="Q137" s="27"/>
    </row>
    <row r="138" spans="1:17" s="1" customFormat="1" x14ac:dyDescent="0.2">
      <c r="A138" s="3"/>
      <c r="B138" s="58" t="s">
        <v>228</v>
      </c>
      <c r="C138" s="59"/>
      <c r="D138" s="13">
        <f t="shared" si="3"/>
        <v>20000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8000</v>
      </c>
      <c r="M138" s="39">
        <v>0</v>
      </c>
      <c r="N138" s="39">
        <v>0</v>
      </c>
      <c r="O138" s="39">
        <v>12000</v>
      </c>
      <c r="P138" s="39">
        <v>0</v>
      </c>
      <c r="Q138" s="27"/>
    </row>
    <row r="139" spans="1:17" s="1" customFormat="1" ht="51" x14ac:dyDescent="0.2">
      <c r="A139" s="3" t="s">
        <v>85</v>
      </c>
      <c r="B139" s="11" t="s">
        <v>77</v>
      </c>
      <c r="C139" s="4" t="s">
        <v>191</v>
      </c>
      <c r="D139" s="13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27"/>
    </row>
    <row r="140" spans="1:17" s="1" customFormat="1" x14ac:dyDescent="0.2">
      <c r="A140" s="3"/>
      <c r="B140" s="58" t="s">
        <v>226</v>
      </c>
      <c r="C140" s="59"/>
      <c r="D140" s="13">
        <f t="shared" ref="D140:D191" si="4">SUM(E140:P140)</f>
        <v>85725.3</v>
      </c>
      <c r="E140" s="39">
        <v>0</v>
      </c>
      <c r="F140" s="39">
        <v>36792.9</v>
      </c>
      <c r="G140" s="39">
        <v>0</v>
      </c>
      <c r="H140" s="39">
        <v>0</v>
      </c>
      <c r="I140" s="39">
        <v>0</v>
      </c>
      <c r="J140" s="39">
        <v>0</v>
      </c>
      <c r="K140" s="39">
        <v>48932.4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27"/>
    </row>
    <row r="141" spans="1:17" s="1" customFormat="1" x14ac:dyDescent="0.2">
      <c r="A141" s="3"/>
      <c r="B141" s="58" t="s">
        <v>227</v>
      </c>
      <c r="C141" s="59"/>
      <c r="D141" s="13">
        <f t="shared" si="4"/>
        <v>4234.5</v>
      </c>
      <c r="E141" s="39">
        <v>0</v>
      </c>
      <c r="F141" s="39">
        <v>4087.9000000000015</v>
      </c>
      <c r="G141" s="39">
        <v>0</v>
      </c>
      <c r="H141" s="39">
        <v>0</v>
      </c>
      <c r="I141" s="39">
        <v>0</v>
      </c>
      <c r="J141" s="39">
        <v>0</v>
      </c>
      <c r="K141" s="39">
        <v>146.59999999999854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27"/>
    </row>
    <row r="142" spans="1:17" s="1" customFormat="1" x14ac:dyDescent="0.2">
      <c r="A142" s="3"/>
      <c r="B142" s="58" t="s">
        <v>228</v>
      </c>
      <c r="C142" s="59"/>
      <c r="D142" s="13">
        <f t="shared" si="4"/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27"/>
    </row>
    <row r="143" spans="1:17" s="1" customFormat="1" ht="44.25" customHeight="1" x14ac:dyDescent="0.2">
      <c r="A143" s="3" t="s">
        <v>87</v>
      </c>
      <c r="B143" s="11" t="s">
        <v>77</v>
      </c>
      <c r="C143" s="4" t="s">
        <v>223</v>
      </c>
      <c r="D143" s="13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27"/>
    </row>
    <row r="144" spans="1:17" s="1" customFormat="1" ht="12.75" customHeight="1" x14ac:dyDescent="0.2">
      <c r="A144" s="3"/>
      <c r="B144" s="58" t="s">
        <v>226</v>
      </c>
      <c r="C144" s="59"/>
      <c r="D144" s="13">
        <f t="shared" si="4"/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39">
        <v>0</v>
      </c>
      <c r="Q144" s="27"/>
    </row>
    <row r="145" spans="1:17" s="1" customFormat="1" ht="12.75" customHeight="1" x14ac:dyDescent="0.2">
      <c r="A145" s="3"/>
      <c r="B145" s="58" t="s">
        <v>227</v>
      </c>
      <c r="C145" s="59"/>
      <c r="D145" s="13">
        <f t="shared" si="4"/>
        <v>85725.299999999988</v>
      </c>
      <c r="E145" s="39">
        <v>0</v>
      </c>
      <c r="F145" s="39">
        <v>36792.899999999994</v>
      </c>
      <c r="G145" s="39">
        <v>0</v>
      </c>
      <c r="H145" s="39">
        <v>0</v>
      </c>
      <c r="I145" s="39">
        <v>0</v>
      </c>
      <c r="J145" s="39">
        <v>0</v>
      </c>
      <c r="K145" s="39">
        <v>48932.4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27"/>
    </row>
    <row r="146" spans="1:17" s="1" customFormat="1" ht="12.75" customHeight="1" x14ac:dyDescent="0.2">
      <c r="A146" s="3"/>
      <c r="B146" s="58" t="s">
        <v>228</v>
      </c>
      <c r="C146" s="59"/>
      <c r="D146" s="13">
        <f t="shared" si="4"/>
        <v>58319.613899999997</v>
      </c>
      <c r="E146" s="39">
        <v>0</v>
      </c>
      <c r="F146" s="39">
        <v>35195.859799999998</v>
      </c>
      <c r="G146" s="39">
        <v>0</v>
      </c>
      <c r="H146" s="39">
        <v>0</v>
      </c>
      <c r="I146" s="39">
        <v>0</v>
      </c>
      <c r="J146" s="39">
        <v>0</v>
      </c>
      <c r="K146" s="39">
        <v>23123.754100000002</v>
      </c>
      <c r="L146" s="39">
        <v>0</v>
      </c>
      <c r="M146" s="39">
        <v>0</v>
      </c>
      <c r="N146" s="39">
        <v>0</v>
      </c>
      <c r="O146" s="39">
        <v>0</v>
      </c>
      <c r="P146" s="39">
        <v>0</v>
      </c>
      <c r="Q146" s="27"/>
    </row>
    <row r="147" spans="1:17" s="1" customFormat="1" ht="63.75" x14ac:dyDescent="0.2">
      <c r="A147" s="3" t="s">
        <v>89</v>
      </c>
      <c r="B147" s="11" t="s">
        <v>77</v>
      </c>
      <c r="C147" s="4" t="s">
        <v>224</v>
      </c>
      <c r="D147" s="13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27"/>
    </row>
    <row r="148" spans="1:17" s="1" customFormat="1" ht="12.75" customHeight="1" x14ac:dyDescent="0.2">
      <c r="A148" s="40"/>
      <c r="B148" s="69" t="s">
        <v>226</v>
      </c>
      <c r="C148" s="70"/>
      <c r="D148" s="41">
        <f>SUM(E148:P148)</f>
        <v>117207.2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117207.2</v>
      </c>
      <c r="P148" s="42">
        <v>0</v>
      </c>
      <c r="Q148" s="27"/>
    </row>
    <row r="149" spans="1:17" s="1" customFormat="1" ht="12.75" customHeight="1" x14ac:dyDescent="0.2">
      <c r="A149" s="40"/>
      <c r="B149" s="69" t="s">
        <v>227</v>
      </c>
      <c r="C149" s="70"/>
      <c r="D149" s="41">
        <f>SUM(E149:P149)</f>
        <v>117207.09999999999</v>
      </c>
      <c r="E149" s="42">
        <v>0</v>
      </c>
      <c r="F149" s="42">
        <v>0</v>
      </c>
      <c r="G149" s="42">
        <v>0</v>
      </c>
      <c r="H149" s="42">
        <v>0</v>
      </c>
      <c r="I149" s="42">
        <v>0</v>
      </c>
      <c r="J149" s="42">
        <v>0</v>
      </c>
      <c r="K149" s="42">
        <v>0</v>
      </c>
      <c r="L149" s="42">
        <v>0</v>
      </c>
      <c r="M149" s="42">
        <v>0</v>
      </c>
      <c r="N149" s="42">
        <v>0</v>
      </c>
      <c r="O149" s="42">
        <v>117207.09999999999</v>
      </c>
      <c r="P149" s="42">
        <v>0</v>
      </c>
      <c r="Q149" s="27"/>
    </row>
    <row r="150" spans="1:17" s="1" customFormat="1" ht="12.75" customHeight="1" x14ac:dyDescent="0.2">
      <c r="A150" s="40"/>
      <c r="B150" s="69" t="s">
        <v>228</v>
      </c>
      <c r="C150" s="70"/>
      <c r="D150" s="41">
        <f t="shared" si="4"/>
        <v>0</v>
      </c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27"/>
    </row>
    <row r="151" spans="1:17" s="1" customFormat="1" ht="63.75" x14ac:dyDescent="0.2">
      <c r="A151" s="3" t="s">
        <v>90</v>
      </c>
      <c r="B151" s="11" t="s">
        <v>77</v>
      </c>
      <c r="C151" s="11" t="s">
        <v>200</v>
      </c>
      <c r="D151" s="13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27"/>
    </row>
    <row r="152" spans="1:17" s="1" customFormat="1" ht="12.75" customHeight="1" x14ac:dyDescent="0.2">
      <c r="A152" s="3"/>
      <c r="B152" s="58" t="s">
        <v>226</v>
      </c>
      <c r="C152" s="59"/>
      <c r="D152" s="13">
        <f t="shared" si="4"/>
        <v>70000</v>
      </c>
      <c r="E152" s="39">
        <v>0</v>
      </c>
      <c r="F152" s="39">
        <v>0</v>
      </c>
      <c r="G152" s="39">
        <v>0</v>
      </c>
      <c r="H152" s="39">
        <v>70000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27"/>
    </row>
    <row r="153" spans="1:17" s="1" customFormat="1" ht="12.75" customHeight="1" x14ac:dyDescent="0.2">
      <c r="A153" s="3"/>
      <c r="B153" s="58" t="s">
        <v>227</v>
      </c>
      <c r="C153" s="59"/>
      <c r="D153" s="13">
        <f t="shared" si="4"/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27"/>
    </row>
    <row r="154" spans="1:17" s="1" customFormat="1" ht="12.75" customHeight="1" x14ac:dyDescent="0.2">
      <c r="A154" s="3"/>
      <c r="B154" s="58" t="s">
        <v>228</v>
      </c>
      <c r="C154" s="59"/>
      <c r="D154" s="13">
        <f t="shared" si="4"/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27"/>
    </row>
    <row r="155" spans="1:17" s="1" customFormat="1" ht="51" x14ac:dyDescent="0.2">
      <c r="A155" s="3" t="s">
        <v>92</v>
      </c>
      <c r="B155" s="11" t="s">
        <v>100</v>
      </c>
      <c r="C155" s="11" t="s">
        <v>101</v>
      </c>
      <c r="D155" s="13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27"/>
    </row>
    <row r="156" spans="1:17" s="1" customFormat="1" ht="12.75" customHeight="1" x14ac:dyDescent="0.2">
      <c r="A156" s="3"/>
      <c r="B156" s="58" t="s">
        <v>226</v>
      </c>
      <c r="C156" s="59"/>
      <c r="D156" s="13">
        <f t="shared" si="4"/>
        <v>1000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1000</v>
      </c>
      <c r="P156" s="39">
        <v>0</v>
      </c>
      <c r="Q156" s="27"/>
    </row>
    <row r="157" spans="1:17" s="1" customFormat="1" ht="12.75" customHeight="1" x14ac:dyDescent="0.2">
      <c r="A157" s="3"/>
      <c r="B157" s="58" t="s">
        <v>227</v>
      </c>
      <c r="C157" s="59"/>
      <c r="D157" s="13">
        <f t="shared" si="4"/>
        <v>1000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1000</v>
      </c>
      <c r="P157" s="39">
        <v>0</v>
      </c>
      <c r="Q157" s="27"/>
    </row>
    <row r="158" spans="1:17" s="1" customFormat="1" ht="12.75" customHeight="1" x14ac:dyDescent="0.2">
      <c r="A158" s="3"/>
      <c r="B158" s="58" t="s">
        <v>228</v>
      </c>
      <c r="C158" s="59"/>
      <c r="D158" s="13">
        <f t="shared" si="4"/>
        <v>1000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1000</v>
      </c>
      <c r="P158" s="39">
        <v>0</v>
      </c>
      <c r="Q158" s="27"/>
    </row>
    <row r="159" spans="1:17" s="1" customFormat="1" ht="63.75" x14ac:dyDescent="0.2">
      <c r="A159" s="3" t="s">
        <v>197</v>
      </c>
      <c r="B159" s="11" t="s">
        <v>103</v>
      </c>
      <c r="C159" s="11" t="s">
        <v>104</v>
      </c>
      <c r="D159" s="13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27"/>
    </row>
    <row r="160" spans="1:17" s="1" customFormat="1" x14ac:dyDescent="0.2">
      <c r="A160" s="3"/>
      <c r="B160" s="58" t="s">
        <v>226</v>
      </c>
      <c r="C160" s="59"/>
      <c r="D160" s="13">
        <f t="shared" si="4"/>
        <v>400</v>
      </c>
      <c r="E160" s="39">
        <v>21</v>
      </c>
      <c r="F160" s="39">
        <v>8.3000000000000007</v>
      </c>
      <c r="G160" s="39">
        <v>33.6</v>
      </c>
      <c r="H160" s="39">
        <v>82.4</v>
      </c>
      <c r="I160" s="39">
        <v>7.1</v>
      </c>
      <c r="J160" s="39">
        <v>47.6</v>
      </c>
      <c r="K160" s="39">
        <v>9.5</v>
      </c>
      <c r="L160" s="39">
        <v>61.699999999999996</v>
      </c>
      <c r="M160" s="39">
        <v>20.8</v>
      </c>
      <c r="N160" s="39">
        <v>24.8</v>
      </c>
      <c r="O160" s="39">
        <v>83.2</v>
      </c>
      <c r="P160" s="39">
        <v>0</v>
      </c>
      <c r="Q160" s="27"/>
    </row>
    <row r="161" spans="1:17" s="1" customFormat="1" x14ac:dyDescent="0.2">
      <c r="A161" s="3"/>
      <c r="B161" s="58" t="s">
        <v>227</v>
      </c>
      <c r="C161" s="59"/>
      <c r="D161" s="13">
        <f t="shared" si="4"/>
        <v>400</v>
      </c>
      <c r="E161" s="39">
        <v>21</v>
      </c>
      <c r="F161" s="39">
        <v>8.3000000000000007</v>
      </c>
      <c r="G161" s="39">
        <v>33.6</v>
      </c>
      <c r="H161" s="39">
        <v>82.4</v>
      </c>
      <c r="I161" s="39">
        <v>7.1</v>
      </c>
      <c r="J161" s="39">
        <v>47.6</v>
      </c>
      <c r="K161" s="39">
        <v>9.5</v>
      </c>
      <c r="L161" s="39">
        <v>61.699999999999996</v>
      </c>
      <c r="M161" s="39">
        <v>20.8</v>
      </c>
      <c r="N161" s="39">
        <v>24.8</v>
      </c>
      <c r="O161" s="39">
        <v>83.2</v>
      </c>
      <c r="P161" s="39">
        <v>0</v>
      </c>
      <c r="Q161" s="27"/>
    </row>
    <row r="162" spans="1:17" s="1" customFormat="1" x14ac:dyDescent="0.2">
      <c r="A162" s="3"/>
      <c r="B162" s="58" t="s">
        <v>228</v>
      </c>
      <c r="C162" s="59"/>
      <c r="D162" s="13">
        <f t="shared" si="4"/>
        <v>400</v>
      </c>
      <c r="E162" s="39">
        <v>21</v>
      </c>
      <c r="F162" s="39">
        <v>8.3000000000000007</v>
      </c>
      <c r="G162" s="39">
        <v>33.6</v>
      </c>
      <c r="H162" s="39">
        <v>82.4</v>
      </c>
      <c r="I162" s="39">
        <v>7.1</v>
      </c>
      <c r="J162" s="39">
        <v>47.6</v>
      </c>
      <c r="K162" s="39">
        <v>9.5</v>
      </c>
      <c r="L162" s="39">
        <v>61.7</v>
      </c>
      <c r="M162" s="39">
        <v>20.8</v>
      </c>
      <c r="N162" s="39">
        <v>24.8</v>
      </c>
      <c r="O162" s="39">
        <v>83.2</v>
      </c>
      <c r="P162" s="39">
        <v>0</v>
      </c>
      <c r="Q162" s="27"/>
    </row>
    <row r="163" spans="1:17" s="1" customFormat="1" ht="51" x14ac:dyDescent="0.2">
      <c r="A163" s="3" t="s">
        <v>95</v>
      </c>
      <c r="B163" s="11" t="s">
        <v>103</v>
      </c>
      <c r="C163" s="11" t="s">
        <v>106</v>
      </c>
      <c r="D163" s="13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27"/>
    </row>
    <row r="164" spans="1:17" s="1" customFormat="1" x14ac:dyDescent="0.2">
      <c r="A164" s="3"/>
      <c r="B164" s="58" t="s">
        <v>226</v>
      </c>
      <c r="C164" s="59"/>
      <c r="D164" s="13">
        <f t="shared" si="4"/>
        <v>123.8</v>
      </c>
      <c r="E164" s="39">
        <v>49.5</v>
      </c>
      <c r="F164" s="39">
        <v>0</v>
      </c>
      <c r="G164" s="39">
        <v>5</v>
      </c>
      <c r="H164" s="39">
        <v>0</v>
      </c>
      <c r="I164" s="39">
        <v>0</v>
      </c>
      <c r="J164" s="39">
        <v>69.3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27"/>
    </row>
    <row r="165" spans="1:17" s="1" customFormat="1" x14ac:dyDescent="0.2">
      <c r="A165" s="3"/>
      <c r="B165" s="58" t="s">
        <v>227</v>
      </c>
      <c r="C165" s="59"/>
      <c r="D165" s="13">
        <f t="shared" si="4"/>
        <v>158.39999999999998</v>
      </c>
      <c r="E165" s="39">
        <v>49.5</v>
      </c>
      <c r="F165" s="39">
        <v>0</v>
      </c>
      <c r="G165" s="39">
        <v>39.6</v>
      </c>
      <c r="H165" s="39">
        <v>0</v>
      </c>
      <c r="I165" s="39">
        <v>0</v>
      </c>
      <c r="J165" s="39">
        <v>69.3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27"/>
    </row>
    <row r="166" spans="1:17" s="1" customFormat="1" x14ac:dyDescent="0.2">
      <c r="A166" s="3"/>
      <c r="B166" s="58" t="s">
        <v>228</v>
      </c>
      <c r="C166" s="59"/>
      <c r="D166" s="13">
        <f t="shared" si="4"/>
        <v>158.39999999999998</v>
      </c>
      <c r="E166" s="39">
        <v>49.5</v>
      </c>
      <c r="F166" s="39">
        <v>0</v>
      </c>
      <c r="G166" s="39">
        <v>39.6</v>
      </c>
      <c r="H166" s="39">
        <v>0</v>
      </c>
      <c r="I166" s="39">
        <v>0</v>
      </c>
      <c r="J166" s="39">
        <v>69.3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27"/>
    </row>
    <row r="167" spans="1:17" s="1" customFormat="1" ht="66.75" customHeight="1" x14ac:dyDescent="0.2">
      <c r="A167" s="3" t="s">
        <v>97</v>
      </c>
      <c r="B167" s="11" t="s">
        <v>103</v>
      </c>
      <c r="C167" s="11" t="s">
        <v>108</v>
      </c>
      <c r="D167" s="13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27"/>
    </row>
    <row r="168" spans="1:17" s="1" customFormat="1" x14ac:dyDescent="0.2">
      <c r="A168" s="3"/>
      <c r="B168" s="58" t="s">
        <v>226</v>
      </c>
      <c r="C168" s="59"/>
      <c r="D168" s="13">
        <f t="shared" si="4"/>
        <v>569.20000000000005</v>
      </c>
      <c r="E168" s="39">
        <v>40.6</v>
      </c>
      <c r="F168" s="39">
        <v>16.2</v>
      </c>
      <c r="G168" s="39">
        <v>37.799999999999997</v>
      </c>
      <c r="H168" s="39">
        <v>159.30000000000001</v>
      </c>
      <c r="I168" s="39">
        <v>13.6</v>
      </c>
      <c r="J168" s="39">
        <v>27</v>
      </c>
      <c r="K168" s="39">
        <v>18.100000000000001</v>
      </c>
      <c r="L168" s="39">
        <v>41.5</v>
      </c>
      <c r="M168" s="39">
        <v>40.200000000000003</v>
      </c>
      <c r="N168" s="39">
        <v>40.199999999999996</v>
      </c>
      <c r="O168" s="39">
        <v>134.70000000000002</v>
      </c>
      <c r="P168" s="39">
        <v>0</v>
      </c>
      <c r="Q168" s="27"/>
    </row>
    <row r="169" spans="1:17" s="1" customFormat="1" x14ac:dyDescent="0.2">
      <c r="A169" s="3"/>
      <c r="B169" s="58" t="s">
        <v>227</v>
      </c>
      <c r="C169" s="59"/>
      <c r="D169" s="13">
        <f t="shared" si="4"/>
        <v>569.20000000000005</v>
      </c>
      <c r="E169" s="39">
        <v>40.6</v>
      </c>
      <c r="F169" s="39">
        <v>16.2</v>
      </c>
      <c r="G169" s="39">
        <v>37.799999999999997</v>
      </c>
      <c r="H169" s="39">
        <v>159.30000000000001</v>
      </c>
      <c r="I169" s="39">
        <v>13.6</v>
      </c>
      <c r="J169" s="39">
        <v>27</v>
      </c>
      <c r="K169" s="39">
        <v>18.100000000000001</v>
      </c>
      <c r="L169" s="39">
        <v>41.5</v>
      </c>
      <c r="M169" s="39">
        <v>40.200000000000003</v>
      </c>
      <c r="N169" s="39">
        <v>40.199999999999996</v>
      </c>
      <c r="O169" s="39">
        <v>134.70000000000002</v>
      </c>
      <c r="P169" s="39">
        <v>0</v>
      </c>
      <c r="Q169" s="27"/>
    </row>
    <row r="170" spans="1:17" s="1" customFormat="1" x14ac:dyDescent="0.2">
      <c r="A170" s="3"/>
      <c r="B170" s="58" t="s">
        <v>228</v>
      </c>
      <c r="C170" s="59"/>
      <c r="D170" s="13">
        <f t="shared" si="4"/>
        <v>569.20000000000005</v>
      </c>
      <c r="E170" s="39">
        <v>40.6</v>
      </c>
      <c r="F170" s="39">
        <v>16.2</v>
      </c>
      <c r="G170" s="39">
        <v>37.799999999999997</v>
      </c>
      <c r="H170" s="39">
        <v>159.30000000000001</v>
      </c>
      <c r="I170" s="39">
        <v>13.6</v>
      </c>
      <c r="J170" s="39">
        <v>27</v>
      </c>
      <c r="K170" s="39">
        <v>18.100000000000001</v>
      </c>
      <c r="L170" s="39">
        <v>41.5</v>
      </c>
      <c r="M170" s="39">
        <v>40.200000000000003</v>
      </c>
      <c r="N170" s="39">
        <v>40.200000000000003</v>
      </c>
      <c r="O170" s="39">
        <v>134.69999999999999</v>
      </c>
      <c r="P170" s="39">
        <v>0</v>
      </c>
      <c r="Q170" s="27"/>
    </row>
    <row r="171" spans="1:17" s="1" customFormat="1" ht="38.25" x14ac:dyDescent="0.2">
      <c r="A171" s="3" t="s">
        <v>99</v>
      </c>
      <c r="B171" s="11" t="s">
        <v>110</v>
      </c>
      <c r="C171" s="11" t="s">
        <v>111</v>
      </c>
      <c r="D171" s="13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27"/>
    </row>
    <row r="172" spans="1:17" s="1" customFormat="1" x14ac:dyDescent="0.2">
      <c r="A172" s="3"/>
      <c r="B172" s="58" t="s">
        <v>226</v>
      </c>
      <c r="C172" s="59"/>
      <c r="D172" s="13">
        <f t="shared" si="4"/>
        <v>12000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12000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27"/>
    </row>
    <row r="173" spans="1:17" s="1" customFormat="1" x14ac:dyDescent="0.2">
      <c r="A173" s="3"/>
      <c r="B173" s="58" t="s">
        <v>227</v>
      </c>
      <c r="C173" s="59"/>
      <c r="D173" s="13">
        <f t="shared" si="4"/>
        <v>12000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12000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>
        <v>0</v>
      </c>
      <c r="Q173" s="27"/>
    </row>
    <row r="174" spans="1:17" s="1" customFormat="1" x14ac:dyDescent="0.2">
      <c r="A174" s="3"/>
      <c r="B174" s="58" t="s">
        <v>228</v>
      </c>
      <c r="C174" s="59"/>
      <c r="D174" s="13">
        <f t="shared" si="4"/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27"/>
    </row>
    <row r="175" spans="1:17" s="1" customFormat="1" ht="25.5" x14ac:dyDescent="0.2">
      <c r="A175" s="3" t="s">
        <v>102</v>
      </c>
      <c r="B175" s="5" t="s">
        <v>110</v>
      </c>
      <c r="C175" s="11" t="s">
        <v>112</v>
      </c>
      <c r="D175" s="13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27"/>
    </row>
    <row r="176" spans="1:17" s="1" customFormat="1" x14ac:dyDescent="0.2">
      <c r="A176" s="3"/>
      <c r="B176" s="58" t="s">
        <v>226</v>
      </c>
      <c r="C176" s="59"/>
      <c r="D176" s="13">
        <f>SUM(E176:P176)</f>
        <v>6975.3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3487.9</v>
      </c>
      <c r="K176" s="39">
        <v>3487.4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27"/>
    </row>
    <row r="177" spans="1:17" s="1" customFormat="1" x14ac:dyDescent="0.2">
      <c r="A177" s="3"/>
      <c r="B177" s="58" t="s">
        <v>227</v>
      </c>
      <c r="C177" s="59"/>
      <c r="D177" s="13">
        <f t="shared" si="4"/>
        <v>6975.3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3487.9</v>
      </c>
      <c r="K177" s="39">
        <v>3487.4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27"/>
    </row>
    <row r="178" spans="1:17" s="1" customFormat="1" x14ac:dyDescent="0.2">
      <c r="A178" s="3"/>
      <c r="B178" s="58" t="s">
        <v>228</v>
      </c>
      <c r="C178" s="59"/>
      <c r="D178" s="13">
        <f t="shared" si="4"/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27"/>
    </row>
    <row r="179" spans="1:17" s="1" customFormat="1" ht="38.25" x14ac:dyDescent="0.2">
      <c r="A179" s="3" t="s">
        <v>105</v>
      </c>
      <c r="B179" s="5" t="s">
        <v>110</v>
      </c>
      <c r="C179" s="11" t="s">
        <v>113</v>
      </c>
      <c r="D179" s="13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27"/>
    </row>
    <row r="180" spans="1:17" s="1" customFormat="1" ht="12.75" customHeight="1" x14ac:dyDescent="0.2">
      <c r="A180" s="3"/>
      <c r="B180" s="58" t="s">
        <v>226</v>
      </c>
      <c r="C180" s="59"/>
      <c r="D180" s="13">
        <f>SUM(E180:P180)</f>
        <v>31512.000000000004</v>
      </c>
      <c r="E180" s="39">
        <v>1057.8</v>
      </c>
      <c r="F180" s="39">
        <v>2826.4</v>
      </c>
      <c r="G180" s="39">
        <v>2075.6</v>
      </c>
      <c r="H180" s="39">
        <v>2054.8000000000002</v>
      </c>
      <c r="I180" s="39">
        <v>2717.1</v>
      </c>
      <c r="J180" s="39">
        <v>4395.6000000000004</v>
      </c>
      <c r="K180" s="39">
        <v>3502.2</v>
      </c>
      <c r="L180" s="39">
        <v>4185.8999999999996</v>
      </c>
      <c r="M180" s="39">
        <v>4101.8999999999996</v>
      </c>
      <c r="N180" s="39">
        <v>0</v>
      </c>
      <c r="O180" s="39">
        <v>4594.7</v>
      </c>
      <c r="P180" s="39">
        <v>0</v>
      </c>
      <c r="Q180" s="27"/>
    </row>
    <row r="181" spans="1:17" s="1" customFormat="1" ht="12.75" customHeight="1" x14ac:dyDescent="0.2">
      <c r="A181" s="3"/>
      <c r="B181" s="58" t="s">
        <v>227</v>
      </c>
      <c r="C181" s="59"/>
      <c r="D181" s="13">
        <f>SUM(E181:P181)</f>
        <v>31512.000000000004</v>
      </c>
      <c r="E181" s="39">
        <v>1057.8</v>
      </c>
      <c r="F181" s="39">
        <v>2826.4</v>
      </c>
      <c r="G181" s="39">
        <v>2075.6</v>
      </c>
      <c r="H181" s="39">
        <v>2054.8000000000002</v>
      </c>
      <c r="I181" s="39">
        <v>2717.1</v>
      </c>
      <c r="J181" s="39">
        <v>4395.6000000000004</v>
      </c>
      <c r="K181" s="39">
        <v>3502.2</v>
      </c>
      <c r="L181" s="39">
        <v>4185.8999999999996</v>
      </c>
      <c r="M181" s="39">
        <v>4101.8999999999996</v>
      </c>
      <c r="N181" s="39">
        <v>0</v>
      </c>
      <c r="O181" s="39">
        <v>4594.7</v>
      </c>
      <c r="P181" s="39">
        <v>0</v>
      </c>
      <c r="Q181" s="27"/>
    </row>
    <row r="182" spans="1:17" s="1" customFormat="1" ht="12.75" customHeight="1" x14ac:dyDescent="0.2">
      <c r="A182" s="3"/>
      <c r="B182" s="58" t="s">
        <v>228</v>
      </c>
      <c r="C182" s="59"/>
      <c r="D182" s="13">
        <f t="shared" si="4"/>
        <v>6069.954099999999</v>
      </c>
      <c r="E182" s="39">
        <v>293.54820000000001</v>
      </c>
      <c r="F182" s="39">
        <v>1181.6926000000001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4594.7132999999994</v>
      </c>
      <c r="P182" s="39"/>
      <c r="Q182" s="27"/>
    </row>
    <row r="183" spans="1:17" s="1" customFormat="1" ht="48" customHeight="1" x14ac:dyDescent="0.2">
      <c r="A183" s="3" t="s">
        <v>107</v>
      </c>
      <c r="B183" s="5" t="s">
        <v>216</v>
      </c>
      <c r="C183" s="11" t="s">
        <v>218</v>
      </c>
      <c r="D183" s="13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27"/>
    </row>
    <row r="184" spans="1:17" s="1" customFormat="1" x14ac:dyDescent="0.2">
      <c r="A184" s="3"/>
      <c r="B184" s="58" t="s">
        <v>226</v>
      </c>
      <c r="C184" s="59"/>
      <c r="D184" s="13">
        <f>SUM(E184:P184)</f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27"/>
    </row>
    <row r="185" spans="1:17" s="1" customFormat="1" x14ac:dyDescent="0.2">
      <c r="A185" s="3"/>
      <c r="B185" s="58" t="s">
        <v>227</v>
      </c>
      <c r="C185" s="59"/>
      <c r="D185" s="13">
        <f>SUM(E185:P185)</f>
        <v>35681.699999999997</v>
      </c>
      <c r="E185" s="39">
        <v>0</v>
      </c>
      <c r="F185" s="39">
        <v>35681.699999999997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27"/>
    </row>
    <row r="186" spans="1:17" s="1" customFormat="1" x14ac:dyDescent="0.2">
      <c r="A186" s="3"/>
      <c r="B186" s="58" t="s">
        <v>228</v>
      </c>
      <c r="C186" s="59"/>
      <c r="D186" s="13">
        <f t="shared" si="4"/>
        <v>0</v>
      </c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27"/>
    </row>
    <row r="187" spans="1:17" s="1" customFormat="1" ht="80.25" customHeight="1" x14ac:dyDescent="0.2">
      <c r="A187" s="3" t="s">
        <v>109</v>
      </c>
      <c r="B187" s="5" t="s">
        <v>199</v>
      </c>
      <c r="C187" s="4" t="s">
        <v>198</v>
      </c>
      <c r="D187" s="13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27"/>
    </row>
    <row r="188" spans="1:17" s="1" customFormat="1" x14ac:dyDescent="0.2">
      <c r="A188" s="3"/>
      <c r="B188" s="58" t="s">
        <v>226</v>
      </c>
      <c r="C188" s="59"/>
      <c r="D188" s="13">
        <f>SUM(E188:P188)</f>
        <v>7908.9</v>
      </c>
      <c r="E188" s="39">
        <v>1315.7</v>
      </c>
      <c r="F188" s="39">
        <v>1476.6</v>
      </c>
      <c r="G188" s="39">
        <v>0</v>
      </c>
      <c r="H188" s="39">
        <v>0</v>
      </c>
      <c r="I188" s="39">
        <v>0</v>
      </c>
      <c r="J188" s="39">
        <v>0</v>
      </c>
      <c r="K188" s="39">
        <v>2242.5</v>
      </c>
      <c r="L188" s="39">
        <v>1187.5</v>
      </c>
      <c r="M188" s="39">
        <v>1686.6</v>
      </c>
      <c r="N188" s="39">
        <v>0</v>
      </c>
      <c r="O188" s="39">
        <v>0</v>
      </c>
      <c r="P188" s="39">
        <v>0</v>
      </c>
      <c r="Q188" s="27"/>
    </row>
    <row r="189" spans="1:17" s="1" customFormat="1" x14ac:dyDescent="0.2">
      <c r="A189" s="3"/>
      <c r="B189" s="58" t="s">
        <v>227</v>
      </c>
      <c r="C189" s="59"/>
      <c r="D189" s="13">
        <f>SUM(E189:P189)</f>
        <v>6432.2999999999993</v>
      </c>
      <c r="E189" s="39">
        <v>1315.7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2242.5</v>
      </c>
      <c r="L189" s="39">
        <v>1187.5</v>
      </c>
      <c r="M189" s="39">
        <v>1686.6</v>
      </c>
      <c r="N189" s="39">
        <v>0</v>
      </c>
      <c r="O189" s="39">
        <v>0</v>
      </c>
      <c r="P189" s="39">
        <v>0</v>
      </c>
      <c r="Q189" s="27"/>
    </row>
    <row r="190" spans="1:17" s="1" customFormat="1" x14ac:dyDescent="0.2">
      <c r="A190" s="3"/>
      <c r="B190" s="58" t="s">
        <v>228</v>
      </c>
      <c r="C190" s="59"/>
      <c r="D190" s="13">
        <f>SUM(E190:P190)</f>
        <v>960.88520000000017</v>
      </c>
      <c r="E190" s="39">
        <v>657.85480000000007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303.03040000000004</v>
      </c>
      <c r="M190" s="39">
        <v>0</v>
      </c>
      <c r="N190" s="39">
        <v>0</v>
      </c>
      <c r="O190" s="39">
        <v>0</v>
      </c>
      <c r="P190" s="39">
        <v>0</v>
      </c>
      <c r="Q190" s="27"/>
    </row>
    <row r="191" spans="1:17" s="1" customFormat="1" ht="25.5" x14ac:dyDescent="0.2">
      <c r="A191" s="3" t="s">
        <v>215</v>
      </c>
      <c r="B191" s="11" t="s">
        <v>114</v>
      </c>
      <c r="C191" s="11" t="s">
        <v>91</v>
      </c>
      <c r="D191" s="13">
        <f t="shared" si="4"/>
        <v>0</v>
      </c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27"/>
    </row>
    <row r="192" spans="1:17" s="1" customFormat="1" x14ac:dyDescent="0.2">
      <c r="A192" s="3"/>
      <c r="B192" s="58" t="s">
        <v>226</v>
      </c>
      <c r="C192" s="59"/>
      <c r="D192" s="13">
        <f t="shared" ref="D192:D195" si="5">SUM(E192:P192)</f>
        <v>41662.699999999997</v>
      </c>
      <c r="E192" s="39">
        <v>0</v>
      </c>
      <c r="F192" s="39">
        <v>12780.1</v>
      </c>
      <c r="G192" s="39">
        <v>0</v>
      </c>
      <c r="H192" s="39">
        <v>0</v>
      </c>
      <c r="I192" s="39">
        <v>7112.8</v>
      </c>
      <c r="J192" s="39">
        <v>0</v>
      </c>
      <c r="K192" s="39">
        <v>0</v>
      </c>
      <c r="L192" s="39">
        <v>7028.5</v>
      </c>
      <c r="M192" s="39">
        <v>14741.3</v>
      </c>
      <c r="N192" s="39">
        <v>0</v>
      </c>
      <c r="O192" s="39">
        <v>0</v>
      </c>
      <c r="P192" s="39">
        <v>0</v>
      </c>
      <c r="Q192" s="27"/>
    </row>
    <row r="193" spans="1:17" s="1" customFormat="1" x14ac:dyDescent="0.2">
      <c r="A193" s="3"/>
      <c r="B193" s="58" t="s">
        <v>227</v>
      </c>
      <c r="C193" s="59"/>
      <c r="D193" s="13">
        <f t="shared" si="5"/>
        <v>41662.699999999997</v>
      </c>
      <c r="E193" s="39">
        <v>0</v>
      </c>
      <c r="F193" s="39">
        <v>12780.1</v>
      </c>
      <c r="G193" s="39">
        <v>0</v>
      </c>
      <c r="H193" s="39">
        <v>0</v>
      </c>
      <c r="I193" s="39">
        <v>7112.8</v>
      </c>
      <c r="J193" s="39">
        <v>0</v>
      </c>
      <c r="K193" s="39">
        <v>0</v>
      </c>
      <c r="L193" s="39">
        <v>7028.5</v>
      </c>
      <c r="M193" s="39">
        <v>14741.3</v>
      </c>
      <c r="N193" s="39">
        <v>0</v>
      </c>
      <c r="O193" s="39">
        <v>0</v>
      </c>
      <c r="P193" s="39">
        <v>0</v>
      </c>
      <c r="Q193" s="27"/>
    </row>
    <row r="194" spans="1:17" s="1" customFormat="1" x14ac:dyDescent="0.2">
      <c r="A194" s="3"/>
      <c r="B194" s="58" t="s">
        <v>228</v>
      </c>
      <c r="C194" s="59"/>
      <c r="D194" s="13">
        <f t="shared" si="5"/>
        <v>12780</v>
      </c>
      <c r="E194" s="39">
        <v>0</v>
      </c>
      <c r="F194" s="39">
        <v>12780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27"/>
    </row>
    <row r="195" spans="1:17" s="1" customFormat="1" ht="38.25" x14ac:dyDescent="0.2">
      <c r="A195" s="3" t="s">
        <v>217</v>
      </c>
      <c r="B195" s="11" t="s">
        <v>114</v>
      </c>
      <c r="C195" s="11" t="s">
        <v>93</v>
      </c>
      <c r="D195" s="13">
        <f t="shared" si="5"/>
        <v>0</v>
      </c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27"/>
    </row>
    <row r="196" spans="1:17" s="1" customFormat="1" x14ac:dyDescent="0.2">
      <c r="A196" s="3"/>
      <c r="B196" s="58" t="s">
        <v>226</v>
      </c>
      <c r="C196" s="59"/>
      <c r="D196" s="13">
        <f t="shared" ref="D196:D199" si="6">SUM(E196:P196)</f>
        <v>6899.2</v>
      </c>
      <c r="E196" s="39">
        <v>0</v>
      </c>
      <c r="F196" s="39">
        <v>0</v>
      </c>
      <c r="G196" s="39">
        <v>0</v>
      </c>
      <c r="H196" s="39">
        <v>6899.2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27"/>
    </row>
    <row r="197" spans="1:17" s="1" customFormat="1" x14ac:dyDescent="0.2">
      <c r="A197" s="3"/>
      <c r="B197" s="58" t="s">
        <v>227</v>
      </c>
      <c r="C197" s="59"/>
      <c r="D197" s="13">
        <f t="shared" si="6"/>
        <v>6899.2</v>
      </c>
      <c r="E197" s="39">
        <v>0</v>
      </c>
      <c r="F197" s="39">
        <v>0</v>
      </c>
      <c r="G197" s="39">
        <v>0</v>
      </c>
      <c r="H197" s="39">
        <v>6899.2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27"/>
    </row>
    <row r="198" spans="1:17" s="1" customFormat="1" x14ac:dyDescent="0.2">
      <c r="A198" s="3"/>
      <c r="B198" s="58" t="s">
        <v>228</v>
      </c>
      <c r="C198" s="59"/>
      <c r="D198" s="13">
        <f t="shared" si="6"/>
        <v>6899.2</v>
      </c>
      <c r="E198" s="39">
        <v>0</v>
      </c>
      <c r="F198" s="39">
        <v>0</v>
      </c>
      <c r="G198" s="39">
        <v>0</v>
      </c>
      <c r="H198" s="39">
        <v>6899.2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27"/>
    </row>
    <row r="199" spans="1:17" s="1" customFormat="1" ht="38.25" x14ac:dyDescent="0.2">
      <c r="A199" s="3" t="s">
        <v>222</v>
      </c>
      <c r="B199" s="5" t="s">
        <v>114</v>
      </c>
      <c r="C199" s="11" t="s">
        <v>94</v>
      </c>
      <c r="D199" s="13">
        <f t="shared" si="6"/>
        <v>0</v>
      </c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27"/>
    </row>
    <row r="200" spans="1:17" s="1" customFormat="1" ht="12.75" customHeight="1" x14ac:dyDescent="0.2">
      <c r="A200" s="3"/>
      <c r="B200" s="58" t="s">
        <v>226</v>
      </c>
      <c r="C200" s="59"/>
      <c r="D200" s="13">
        <f>SUM(E200:P200)</f>
        <v>170.3</v>
      </c>
      <c r="E200" s="39">
        <v>10</v>
      </c>
      <c r="F200" s="39">
        <v>19.8</v>
      </c>
      <c r="G200" s="39">
        <v>25.9</v>
      </c>
      <c r="H200" s="39">
        <v>29.9</v>
      </c>
      <c r="I200" s="39">
        <v>15.4</v>
      </c>
      <c r="J200" s="39">
        <v>9.9</v>
      </c>
      <c r="K200" s="39">
        <v>19.600000000000001</v>
      </c>
      <c r="L200" s="39">
        <v>5.4</v>
      </c>
      <c r="M200" s="39">
        <v>19.600000000000001</v>
      </c>
      <c r="N200" s="39">
        <v>5.3</v>
      </c>
      <c r="O200" s="39">
        <v>9.5</v>
      </c>
      <c r="P200" s="39">
        <v>0</v>
      </c>
      <c r="Q200" s="27"/>
    </row>
    <row r="201" spans="1:17" s="1" customFormat="1" ht="12.75" customHeight="1" x14ac:dyDescent="0.2">
      <c r="A201" s="3"/>
      <c r="B201" s="58" t="s">
        <v>227</v>
      </c>
      <c r="C201" s="59"/>
      <c r="D201" s="13">
        <f>SUM(E201:P201)</f>
        <v>170.3</v>
      </c>
      <c r="E201" s="39">
        <v>10</v>
      </c>
      <c r="F201" s="39">
        <v>19.8</v>
      </c>
      <c r="G201" s="39">
        <v>25.9</v>
      </c>
      <c r="H201" s="39">
        <v>29.9</v>
      </c>
      <c r="I201" s="39">
        <v>15.4</v>
      </c>
      <c r="J201" s="39">
        <v>9.9</v>
      </c>
      <c r="K201" s="39">
        <v>19.600000000000001</v>
      </c>
      <c r="L201" s="39">
        <v>5.4</v>
      </c>
      <c r="M201" s="39">
        <v>19.600000000000001</v>
      </c>
      <c r="N201" s="39">
        <v>5.3</v>
      </c>
      <c r="O201" s="39">
        <v>9.5</v>
      </c>
      <c r="P201" s="39">
        <v>0</v>
      </c>
      <c r="Q201" s="27"/>
    </row>
    <row r="202" spans="1:17" s="1" customFormat="1" ht="12.75" customHeight="1" x14ac:dyDescent="0.2">
      <c r="A202" s="3"/>
      <c r="B202" s="58" t="s">
        <v>228</v>
      </c>
      <c r="C202" s="59"/>
      <c r="D202" s="13">
        <f>SUM(E202:P202)</f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27"/>
    </row>
    <row r="203" spans="1:17" s="1" customFormat="1" x14ac:dyDescent="0.2">
      <c r="A203" s="28">
        <v>2</v>
      </c>
      <c r="B203" s="62" t="s">
        <v>164</v>
      </c>
      <c r="C203" s="63"/>
      <c r="D203" s="37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27"/>
    </row>
    <row r="204" spans="1:17" s="1" customFormat="1" x14ac:dyDescent="0.2">
      <c r="A204" s="28"/>
      <c r="B204" s="62" t="s">
        <v>226</v>
      </c>
      <c r="C204" s="63"/>
      <c r="D204" s="37">
        <f>D208+D216</f>
        <v>2305797.3999999994</v>
      </c>
      <c r="E204" s="32">
        <f t="shared" ref="E204:P204" si="7">E208+E216</f>
        <v>525000.19999999995</v>
      </c>
      <c r="F204" s="32">
        <f t="shared" si="7"/>
        <v>357520.5</v>
      </c>
      <c r="G204" s="32">
        <f t="shared" si="7"/>
        <v>196559.5</v>
      </c>
      <c r="H204" s="32">
        <f t="shared" si="7"/>
        <v>218629.5</v>
      </c>
      <c r="I204" s="32">
        <f t="shared" si="7"/>
        <v>168058</v>
      </c>
      <c r="J204" s="32">
        <f t="shared" si="7"/>
        <v>244970.8</v>
      </c>
      <c r="K204" s="32">
        <f t="shared" si="7"/>
        <v>132811.5</v>
      </c>
      <c r="L204" s="32">
        <f t="shared" si="7"/>
        <v>110205.2</v>
      </c>
      <c r="M204" s="32">
        <f t="shared" si="7"/>
        <v>111254.50000000001</v>
      </c>
      <c r="N204" s="32">
        <f t="shared" si="7"/>
        <v>132273.70000000001</v>
      </c>
      <c r="O204" s="32">
        <f t="shared" si="7"/>
        <v>0</v>
      </c>
      <c r="P204" s="32">
        <f t="shared" si="7"/>
        <v>108514</v>
      </c>
      <c r="Q204" s="27"/>
    </row>
    <row r="205" spans="1:17" s="1" customFormat="1" x14ac:dyDescent="0.2">
      <c r="A205" s="28"/>
      <c r="B205" s="62" t="s">
        <v>227</v>
      </c>
      <c r="C205" s="63"/>
      <c r="D205" s="37">
        <f t="shared" ref="D205:P206" si="8">D209+D217</f>
        <v>2478157.3999999994</v>
      </c>
      <c r="E205" s="32">
        <f t="shared" si="8"/>
        <v>557610.19999999995</v>
      </c>
      <c r="F205" s="32">
        <f t="shared" si="8"/>
        <v>334095.5</v>
      </c>
      <c r="G205" s="32">
        <f t="shared" si="8"/>
        <v>212809.5</v>
      </c>
      <c r="H205" s="32">
        <f t="shared" si="8"/>
        <v>239744.5</v>
      </c>
      <c r="I205" s="32">
        <f t="shared" si="8"/>
        <v>199813</v>
      </c>
      <c r="J205" s="32">
        <f t="shared" si="8"/>
        <v>247220.8</v>
      </c>
      <c r="K205" s="32">
        <f t="shared" si="8"/>
        <v>154431.5</v>
      </c>
      <c r="L205" s="32">
        <f t="shared" si="8"/>
        <v>114075.2</v>
      </c>
      <c r="M205" s="32">
        <f t="shared" si="8"/>
        <v>129514.5</v>
      </c>
      <c r="N205" s="32">
        <f t="shared" si="8"/>
        <v>133623.70000000001</v>
      </c>
      <c r="O205" s="32">
        <f t="shared" si="8"/>
        <v>19200</v>
      </c>
      <c r="P205" s="32">
        <f t="shared" si="8"/>
        <v>136019</v>
      </c>
      <c r="Q205" s="27"/>
    </row>
    <row r="206" spans="1:17" s="1" customFormat="1" x14ac:dyDescent="0.2">
      <c r="A206" s="28"/>
      <c r="B206" s="62" t="s">
        <v>228</v>
      </c>
      <c r="C206" s="63"/>
      <c r="D206" s="37">
        <f t="shared" si="8"/>
        <v>665235.20000000007</v>
      </c>
      <c r="E206" s="32">
        <f t="shared" si="8"/>
        <v>163860.29999999999</v>
      </c>
      <c r="F206" s="32">
        <f t="shared" si="8"/>
        <v>95955</v>
      </c>
      <c r="G206" s="32">
        <f t="shared" si="8"/>
        <v>65389.7</v>
      </c>
      <c r="H206" s="32">
        <f t="shared" si="8"/>
        <v>64657.3</v>
      </c>
      <c r="I206" s="32">
        <f t="shared" si="8"/>
        <v>67214.100000000006</v>
      </c>
      <c r="J206" s="32">
        <f t="shared" si="8"/>
        <v>63492.6</v>
      </c>
      <c r="K206" s="32">
        <f t="shared" si="8"/>
        <v>44012.800000000003</v>
      </c>
      <c r="L206" s="32">
        <f t="shared" si="8"/>
        <v>31421.4</v>
      </c>
      <c r="M206" s="32">
        <f t="shared" si="8"/>
        <v>32813.599999999999</v>
      </c>
      <c r="N206" s="32">
        <f t="shared" si="8"/>
        <v>34418.400000000001</v>
      </c>
      <c r="O206" s="32">
        <f t="shared" si="8"/>
        <v>2000</v>
      </c>
      <c r="P206" s="32">
        <f t="shared" si="8"/>
        <v>0</v>
      </c>
      <c r="Q206" s="27"/>
    </row>
    <row r="207" spans="1:17" s="1" customFormat="1" x14ac:dyDescent="0.2">
      <c r="A207" s="28" t="s">
        <v>116</v>
      </c>
      <c r="B207" s="65" t="s">
        <v>115</v>
      </c>
      <c r="C207" s="65"/>
      <c r="D207" s="37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27"/>
    </row>
    <row r="208" spans="1:17" s="1" customFormat="1" x14ac:dyDescent="0.2">
      <c r="A208" s="28"/>
      <c r="B208" s="62" t="s">
        <v>226</v>
      </c>
      <c r="C208" s="63"/>
      <c r="D208" s="37">
        <f>D212</f>
        <v>2011999.0999999996</v>
      </c>
      <c r="E208" s="32">
        <f t="shared" ref="E208:P208" si="9">E212</f>
        <v>471562.2</v>
      </c>
      <c r="F208" s="32">
        <f t="shared" si="9"/>
        <v>317520.5</v>
      </c>
      <c r="G208" s="32">
        <f t="shared" si="9"/>
        <v>194252.6</v>
      </c>
      <c r="H208" s="32">
        <f t="shared" si="9"/>
        <v>197398</v>
      </c>
      <c r="I208" s="32">
        <f t="shared" si="9"/>
        <v>161336.6</v>
      </c>
      <c r="J208" s="32">
        <f t="shared" si="9"/>
        <v>239123.5</v>
      </c>
      <c r="K208" s="32">
        <f t="shared" si="9"/>
        <v>106042.9</v>
      </c>
      <c r="L208" s="32">
        <f t="shared" si="9"/>
        <v>110205.2</v>
      </c>
      <c r="M208" s="32">
        <f t="shared" si="9"/>
        <v>107283.90000000001</v>
      </c>
      <c r="N208" s="32">
        <f t="shared" si="9"/>
        <v>107273.7</v>
      </c>
      <c r="O208" s="32">
        <f t="shared" si="9"/>
        <v>0</v>
      </c>
      <c r="P208" s="32">
        <f t="shared" si="9"/>
        <v>0</v>
      </c>
      <c r="Q208" s="27"/>
    </row>
    <row r="209" spans="1:17" s="1" customFormat="1" x14ac:dyDescent="0.2">
      <c r="A209" s="28"/>
      <c r="B209" s="62" t="s">
        <v>227</v>
      </c>
      <c r="C209" s="63"/>
      <c r="D209" s="37">
        <f t="shared" ref="D209:P210" si="10">D213</f>
        <v>2011999.0999999996</v>
      </c>
      <c r="E209" s="32">
        <f t="shared" si="10"/>
        <v>471562.2</v>
      </c>
      <c r="F209" s="32">
        <f t="shared" si="10"/>
        <v>317520.5</v>
      </c>
      <c r="G209" s="32">
        <f t="shared" si="10"/>
        <v>194252.6</v>
      </c>
      <c r="H209" s="32">
        <f t="shared" si="10"/>
        <v>197398</v>
      </c>
      <c r="I209" s="32">
        <f t="shared" si="10"/>
        <v>161336.6</v>
      </c>
      <c r="J209" s="32">
        <f t="shared" si="10"/>
        <v>239123.5</v>
      </c>
      <c r="K209" s="32">
        <f t="shared" si="10"/>
        <v>106042.9</v>
      </c>
      <c r="L209" s="32">
        <f t="shared" si="10"/>
        <v>110205.2</v>
      </c>
      <c r="M209" s="32">
        <f t="shared" si="10"/>
        <v>107283.90000000001</v>
      </c>
      <c r="N209" s="32">
        <f t="shared" si="10"/>
        <v>107273.7</v>
      </c>
      <c r="O209" s="32">
        <f t="shared" si="10"/>
        <v>0</v>
      </c>
      <c r="P209" s="32">
        <f t="shared" si="10"/>
        <v>0</v>
      </c>
      <c r="Q209" s="27"/>
    </row>
    <row r="210" spans="1:17" s="1" customFormat="1" x14ac:dyDescent="0.2">
      <c r="A210" s="28"/>
      <c r="B210" s="62" t="s">
        <v>228</v>
      </c>
      <c r="C210" s="63"/>
      <c r="D210" s="37">
        <f t="shared" si="10"/>
        <v>516444.20000000007</v>
      </c>
      <c r="E210" s="32">
        <f t="shared" si="10"/>
        <v>117890.7</v>
      </c>
      <c r="F210" s="32">
        <f t="shared" si="10"/>
        <v>79380</v>
      </c>
      <c r="G210" s="32">
        <f t="shared" si="10"/>
        <v>48563.1</v>
      </c>
      <c r="H210" s="32">
        <f t="shared" si="10"/>
        <v>49349.4</v>
      </c>
      <c r="I210" s="32">
        <f t="shared" si="10"/>
        <v>53778.8</v>
      </c>
      <c r="J210" s="32">
        <f t="shared" si="10"/>
        <v>59780.7</v>
      </c>
      <c r="K210" s="32">
        <f t="shared" si="10"/>
        <v>26510.7</v>
      </c>
      <c r="L210" s="32">
        <f t="shared" si="10"/>
        <v>27551.4</v>
      </c>
      <c r="M210" s="32">
        <f t="shared" si="10"/>
        <v>26820.9</v>
      </c>
      <c r="N210" s="32">
        <f t="shared" si="10"/>
        <v>26818.5</v>
      </c>
      <c r="O210" s="32">
        <f t="shared" si="10"/>
        <v>0</v>
      </c>
      <c r="P210" s="32">
        <f t="shared" si="10"/>
        <v>0</v>
      </c>
      <c r="Q210" s="27"/>
    </row>
    <row r="211" spans="1:17" s="1" customFormat="1" ht="25.5" x14ac:dyDescent="0.2">
      <c r="A211" s="2" t="s">
        <v>165</v>
      </c>
      <c r="B211" s="11" t="s">
        <v>74</v>
      </c>
      <c r="C211" s="11" t="s">
        <v>115</v>
      </c>
      <c r="D211" s="13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27"/>
    </row>
    <row r="212" spans="1:17" s="1" customFormat="1" x14ac:dyDescent="0.2">
      <c r="A212" s="2"/>
      <c r="B212" s="58" t="s">
        <v>226</v>
      </c>
      <c r="C212" s="59"/>
      <c r="D212" s="13">
        <f>SUM(E212:P212)</f>
        <v>2011999.0999999996</v>
      </c>
      <c r="E212" s="43">
        <f>459031.7+12530.5</f>
        <v>471562.2</v>
      </c>
      <c r="F212" s="43">
        <f>308320.3+9200.2</f>
        <v>317520.5</v>
      </c>
      <c r="G212" s="43">
        <f>185457.7+8794.9</f>
        <v>194252.6</v>
      </c>
      <c r="H212" s="43">
        <f>191434.3+5963.7</f>
        <v>197398</v>
      </c>
      <c r="I212" s="43">
        <f>157220.1+4116.5</f>
        <v>161336.6</v>
      </c>
      <c r="J212" s="43">
        <f>233428.7+5694.8</f>
        <v>239123.5</v>
      </c>
      <c r="K212" s="43">
        <f>99655.4+6387.5</f>
        <v>106042.9</v>
      </c>
      <c r="L212" s="43">
        <f>101689.7+8515.5</f>
        <v>110205.2</v>
      </c>
      <c r="M212" s="43">
        <f>103613.6+3670.3</f>
        <v>107283.90000000001</v>
      </c>
      <c r="N212" s="43">
        <f>102902.4+4371.3</f>
        <v>107273.7</v>
      </c>
      <c r="O212" s="43">
        <v>0</v>
      </c>
      <c r="P212" s="43">
        <v>0</v>
      </c>
      <c r="Q212" s="27"/>
    </row>
    <row r="213" spans="1:17" s="1" customFormat="1" x14ac:dyDescent="0.2">
      <c r="A213" s="2"/>
      <c r="B213" s="58" t="s">
        <v>227</v>
      </c>
      <c r="C213" s="59"/>
      <c r="D213" s="13">
        <f t="shared" ref="D213:D222" si="11">SUM(E213:P213)</f>
        <v>2011999.0999999996</v>
      </c>
      <c r="E213" s="39">
        <v>471562.2</v>
      </c>
      <c r="F213" s="39">
        <v>317520.5</v>
      </c>
      <c r="G213" s="39">
        <v>194252.6</v>
      </c>
      <c r="H213" s="39">
        <v>197398</v>
      </c>
      <c r="I213" s="39">
        <v>161336.6</v>
      </c>
      <c r="J213" s="39">
        <v>239123.5</v>
      </c>
      <c r="K213" s="39">
        <v>106042.9</v>
      </c>
      <c r="L213" s="39">
        <v>110205.2</v>
      </c>
      <c r="M213" s="39">
        <v>107283.90000000001</v>
      </c>
      <c r="N213" s="39">
        <v>107273.7</v>
      </c>
      <c r="O213" s="39">
        <v>0</v>
      </c>
      <c r="P213" s="39">
        <v>0</v>
      </c>
      <c r="Q213" s="27"/>
    </row>
    <row r="214" spans="1:17" s="1" customFormat="1" x14ac:dyDescent="0.2">
      <c r="A214" s="2"/>
      <c r="B214" s="58" t="s">
        <v>228</v>
      </c>
      <c r="C214" s="59"/>
      <c r="D214" s="13">
        <f t="shared" si="11"/>
        <v>516444.20000000007</v>
      </c>
      <c r="E214" s="39">
        <v>117890.7</v>
      </c>
      <c r="F214" s="39">
        <v>79380</v>
      </c>
      <c r="G214" s="39">
        <v>48563.1</v>
      </c>
      <c r="H214" s="39">
        <v>49349.4</v>
      </c>
      <c r="I214" s="39">
        <v>53778.8</v>
      </c>
      <c r="J214" s="39">
        <v>59780.7</v>
      </c>
      <c r="K214" s="39">
        <v>26510.7</v>
      </c>
      <c r="L214" s="39">
        <v>27551.4</v>
      </c>
      <c r="M214" s="39">
        <v>26820.9</v>
      </c>
      <c r="N214" s="39">
        <v>26818.5</v>
      </c>
      <c r="O214" s="39"/>
      <c r="P214" s="39"/>
      <c r="Q214" s="27"/>
    </row>
    <row r="215" spans="1:17" s="1" customFormat="1" x14ac:dyDescent="0.2">
      <c r="A215" s="28" t="s">
        <v>166</v>
      </c>
      <c r="B215" s="65" t="s">
        <v>117</v>
      </c>
      <c r="C215" s="65"/>
      <c r="D215" s="37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27"/>
    </row>
    <row r="216" spans="1:17" s="1" customFormat="1" x14ac:dyDescent="0.2">
      <c r="A216" s="28"/>
      <c r="B216" s="62" t="s">
        <v>226</v>
      </c>
      <c r="C216" s="63"/>
      <c r="D216" s="37">
        <f>D220</f>
        <v>293798.3</v>
      </c>
      <c r="E216" s="32">
        <f>E220</f>
        <v>53438</v>
      </c>
      <c r="F216" s="32">
        <f t="shared" ref="F216:P216" si="12">F220</f>
        <v>40000</v>
      </c>
      <c r="G216" s="32">
        <f t="shared" si="12"/>
        <v>2306.9</v>
      </c>
      <c r="H216" s="32">
        <f t="shared" si="12"/>
        <v>21231.5</v>
      </c>
      <c r="I216" s="32">
        <f t="shared" si="12"/>
        <v>6721.4</v>
      </c>
      <c r="J216" s="32">
        <f t="shared" si="12"/>
        <v>5847.3</v>
      </c>
      <c r="K216" s="32">
        <f t="shared" si="12"/>
        <v>26768.6</v>
      </c>
      <c r="L216" s="32">
        <f t="shared" si="12"/>
        <v>0</v>
      </c>
      <c r="M216" s="32">
        <f t="shared" si="12"/>
        <v>3970.6</v>
      </c>
      <c r="N216" s="32">
        <f t="shared" si="12"/>
        <v>25000</v>
      </c>
      <c r="O216" s="32">
        <f t="shared" si="12"/>
        <v>0</v>
      </c>
      <c r="P216" s="32">
        <f t="shared" si="12"/>
        <v>108514</v>
      </c>
      <c r="Q216" s="27"/>
    </row>
    <row r="217" spans="1:17" s="1" customFormat="1" x14ac:dyDescent="0.2">
      <c r="A217" s="28"/>
      <c r="B217" s="62" t="s">
        <v>227</v>
      </c>
      <c r="C217" s="63"/>
      <c r="D217" s="37">
        <f>D221</f>
        <v>466158.29999999993</v>
      </c>
      <c r="E217" s="32">
        <f t="shared" ref="E217:P217" si="13">E221</f>
        <v>86048</v>
      </c>
      <c r="F217" s="32">
        <f t="shared" si="13"/>
        <v>16575</v>
      </c>
      <c r="G217" s="32">
        <f t="shared" si="13"/>
        <v>18556.900000000001</v>
      </c>
      <c r="H217" s="32">
        <f t="shared" si="13"/>
        <v>42346.5</v>
      </c>
      <c r="I217" s="32">
        <f t="shared" si="13"/>
        <v>38476.400000000001</v>
      </c>
      <c r="J217" s="32">
        <f t="shared" si="13"/>
        <v>8097.3</v>
      </c>
      <c r="K217" s="32">
        <f t="shared" si="13"/>
        <v>48388.6</v>
      </c>
      <c r="L217" s="32">
        <f t="shared" si="13"/>
        <v>3870</v>
      </c>
      <c r="M217" s="32">
        <f t="shared" si="13"/>
        <v>22230.6</v>
      </c>
      <c r="N217" s="32">
        <f t="shared" si="13"/>
        <v>26350</v>
      </c>
      <c r="O217" s="32">
        <f t="shared" si="13"/>
        <v>19200</v>
      </c>
      <c r="P217" s="32">
        <f t="shared" si="13"/>
        <v>136019</v>
      </c>
      <c r="Q217" s="27"/>
    </row>
    <row r="218" spans="1:17" s="1" customFormat="1" x14ac:dyDescent="0.2">
      <c r="A218" s="28"/>
      <c r="B218" s="62" t="s">
        <v>228</v>
      </c>
      <c r="C218" s="63"/>
      <c r="D218" s="37">
        <f>D222</f>
        <v>148791</v>
      </c>
      <c r="E218" s="32">
        <f t="shared" ref="E218:P218" si="14">E222</f>
        <v>45969.599999999999</v>
      </c>
      <c r="F218" s="32">
        <f t="shared" si="14"/>
        <v>16575</v>
      </c>
      <c r="G218" s="32">
        <f t="shared" si="14"/>
        <v>16826.599999999999</v>
      </c>
      <c r="H218" s="32">
        <f t="shared" si="14"/>
        <v>15307.9</v>
      </c>
      <c r="I218" s="32">
        <f t="shared" si="14"/>
        <v>13435.3</v>
      </c>
      <c r="J218" s="32">
        <f t="shared" si="14"/>
        <v>3711.9</v>
      </c>
      <c r="K218" s="32">
        <f t="shared" si="14"/>
        <v>17502.099999999999</v>
      </c>
      <c r="L218" s="32">
        <f t="shared" si="14"/>
        <v>3870</v>
      </c>
      <c r="M218" s="32">
        <f t="shared" si="14"/>
        <v>5992.7</v>
      </c>
      <c r="N218" s="32">
        <f t="shared" si="14"/>
        <v>7599.9</v>
      </c>
      <c r="O218" s="32">
        <f t="shared" si="14"/>
        <v>2000</v>
      </c>
      <c r="P218" s="32">
        <f t="shared" si="14"/>
        <v>0</v>
      </c>
      <c r="Q218" s="27"/>
    </row>
    <row r="219" spans="1:17" s="1" customFormat="1" ht="25.5" x14ac:dyDescent="0.2">
      <c r="A219" s="2" t="s">
        <v>190</v>
      </c>
      <c r="B219" s="11" t="s">
        <v>74</v>
      </c>
      <c r="C219" s="11" t="s">
        <v>117</v>
      </c>
      <c r="D219" s="13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27"/>
    </row>
    <row r="220" spans="1:17" s="1" customFormat="1" x14ac:dyDescent="0.2">
      <c r="A220" s="2"/>
      <c r="B220" s="58" t="s">
        <v>226</v>
      </c>
      <c r="C220" s="59"/>
      <c r="D220" s="13">
        <f t="shared" si="11"/>
        <v>293798.3</v>
      </c>
      <c r="E220" s="43">
        <v>53438</v>
      </c>
      <c r="F220" s="43">
        <v>40000</v>
      </c>
      <c r="G220" s="43">
        <v>2306.9</v>
      </c>
      <c r="H220" s="43">
        <v>21231.5</v>
      </c>
      <c r="I220" s="43">
        <v>6721.4</v>
      </c>
      <c r="J220" s="43">
        <v>5847.3</v>
      </c>
      <c r="K220" s="43">
        <v>26768.6</v>
      </c>
      <c r="L220" s="43">
        <v>0</v>
      </c>
      <c r="M220" s="43">
        <v>3970.6</v>
      </c>
      <c r="N220" s="43">
        <v>25000</v>
      </c>
      <c r="O220" s="43">
        <v>0</v>
      </c>
      <c r="P220" s="43">
        <f>101838.9+6676.8-1.7</f>
        <v>108514</v>
      </c>
      <c r="Q220" s="27"/>
    </row>
    <row r="221" spans="1:17" s="1" customFormat="1" x14ac:dyDescent="0.2">
      <c r="A221" s="2"/>
      <c r="B221" s="58" t="s">
        <v>227</v>
      </c>
      <c r="C221" s="59"/>
      <c r="D221" s="13">
        <f t="shared" si="11"/>
        <v>466158.29999999993</v>
      </c>
      <c r="E221" s="39">
        <v>86048</v>
      </c>
      <c r="F221" s="39">
        <v>16575</v>
      </c>
      <c r="G221" s="39">
        <v>18556.900000000001</v>
      </c>
      <c r="H221" s="39">
        <v>42346.5</v>
      </c>
      <c r="I221" s="39">
        <v>38476.400000000001</v>
      </c>
      <c r="J221" s="39">
        <v>8097.3</v>
      </c>
      <c r="K221" s="39">
        <v>48388.6</v>
      </c>
      <c r="L221" s="39">
        <v>3870</v>
      </c>
      <c r="M221" s="39">
        <v>22230.6</v>
      </c>
      <c r="N221" s="39">
        <v>26350</v>
      </c>
      <c r="O221" s="39">
        <v>19200</v>
      </c>
      <c r="P221" s="39">
        <v>136019</v>
      </c>
      <c r="Q221" s="27"/>
    </row>
    <row r="222" spans="1:17" s="1" customFormat="1" x14ac:dyDescent="0.2">
      <c r="A222" s="2"/>
      <c r="B222" s="58" t="s">
        <v>228</v>
      </c>
      <c r="C222" s="59"/>
      <c r="D222" s="13">
        <f t="shared" si="11"/>
        <v>148791</v>
      </c>
      <c r="E222" s="39">
        <v>45969.599999999999</v>
      </c>
      <c r="F222" s="39">
        <v>16575</v>
      </c>
      <c r="G222" s="39">
        <v>16826.599999999999</v>
      </c>
      <c r="H222" s="39">
        <v>15307.9</v>
      </c>
      <c r="I222" s="39">
        <v>13435.3</v>
      </c>
      <c r="J222" s="39">
        <v>3711.9</v>
      </c>
      <c r="K222" s="39">
        <v>17502.099999999999</v>
      </c>
      <c r="L222" s="39">
        <v>3870</v>
      </c>
      <c r="M222" s="39">
        <v>5992.7</v>
      </c>
      <c r="N222" s="39">
        <v>7599.9</v>
      </c>
      <c r="O222" s="39">
        <v>2000</v>
      </c>
      <c r="P222" s="39">
        <v>0</v>
      </c>
      <c r="Q222" s="27"/>
    </row>
    <row r="223" spans="1:17" s="1" customFormat="1" x14ac:dyDescent="0.2">
      <c r="A223" s="28" t="s">
        <v>14</v>
      </c>
      <c r="B223" s="65" t="s">
        <v>119</v>
      </c>
      <c r="C223" s="65"/>
      <c r="D223" s="37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27"/>
    </row>
    <row r="224" spans="1:17" s="1" customFormat="1" x14ac:dyDescent="0.2">
      <c r="A224" s="28"/>
      <c r="B224" s="62" t="s">
        <v>226</v>
      </c>
      <c r="C224" s="63"/>
      <c r="D224" s="37">
        <f>D228+D316</f>
        <v>6121506.1999999983</v>
      </c>
      <c r="E224" s="37">
        <f t="shared" ref="E224:P224" si="15">E228+E316</f>
        <v>906981.6</v>
      </c>
      <c r="F224" s="37">
        <f t="shared" si="15"/>
        <v>561382.19999999995</v>
      </c>
      <c r="G224" s="37">
        <f t="shared" si="15"/>
        <v>454048</v>
      </c>
      <c r="H224" s="37">
        <f t="shared" si="15"/>
        <v>381807.9</v>
      </c>
      <c r="I224" s="37">
        <f t="shared" si="15"/>
        <v>394606.39999999991</v>
      </c>
      <c r="J224" s="37">
        <f t="shared" si="15"/>
        <v>492955.00000000006</v>
      </c>
      <c r="K224" s="37">
        <f t="shared" si="15"/>
        <v>336059.89999999997</v>
      </c>
      <c r="L224" s="37">
        <f t="shared" si="15"/>
        <v>684506.29999999981</v>
      </c>
      <c r="M224" s="37">
        <f t="shared" si="15"/>
        <v>214249.90000000005</v>
      </c>
      <c r="N224" s="37">
        <f t="shared" si="15"/>
        <v>270740.3</v>
      </c>
      <c r="O224" s="37">
        <f t="shared" si="15"/>
        <v>1424168.7000000002</v>
      </c>
      <c r="P224" s="32">
        <f t="shared" si="15"/>
        <v>0</v>
      </c>
      <c r="Q224" s="27"/>
    </row>
    <row r="225" spans="1:17" s="1" customFormat="1" x14ac:dyDescent="0.2">
      <c r="A225" s="28"/>
      <c r="B225" s="62" t="s">
        <v>227</v>
      </c>
      <c r="C225" s="63"/>
      <c r="D225" s="37">
        <f>D229+D317</f>
        <v>6121506.1999999983</v>
      </c>
      <c r="E225" s="37">
        <f t="shared" ref="D225:P226" si="16">E229+E317</f>
        <v>906981.6</v>
      </c>
      <c r="F225" s="37">
        <f t="shared" si="16"/>
        <v>561382.19999999995</v>
      </c>
      <c r="G225" s="37">
        <f t="shared" si="16"/>
        <v>454048</v>
      </c>
      <c r="H225" s="37">
        <f t="shared" si="16"/>
        <v>381807.9</v>
      </c>
      <c r="I225" s="37">
        <f t="shared" si="16"/>
        <v>394606.39999999991</v>
      </c>
      <c r="J225" s="37">
        <f t="shared" si="16"/>
        <v>492955.00000000006</v>
      </c>
      <c r="K225" s="37">
        <f t="shared" si="16"/>
        <v>336059.89999999997</v>
      </c>
      <c r="L225" s="37">
        <f t="shared" si="16"/>
        <v>684506.29999999981</v>
      </c>
      <c r="M225" s="37">
        <f t="shared" si="16"/>
        <v>214249.90000000005</v>
      </c>
      <c r="N225" s="37">
        <f t="shared" si="16"/>
        <v>270740.3</v>
      </c>
      <c r="O225" s="37">
        <f t="shared" si="16"/>
        <v>1424168.7000000002</v>
      </c>
      <c r="P225" s="32">
        <f t="shared" si="16"/>
        <v>0</v>
      </c>
      <c r="Q225" s="27"/>
    </row>
    <row r="226" spans="1:17" s="1" customFormat="1" x14ac:dyDescent="0.2">
      <c r="A226" s="28"/>
      <c r="B226" s="62" t="s">
        <v>228</v>
      </c>
      <c r="C226" s="63"/>
      <c r="D226" s="37">
        <f t="shared" si="16"/>
        <v>1477366.7322999996</v>
      </c>
      <c r="E226" s="37">
        <f t="shared" si="16"/>
        <v>221883.76419999998</v>
      </c>
      <c r="F226" s="37">
        <f t="shared" si="16"/>
        <v>131996.87350000002</v>
      </c>
      <c r="G226" s="37">
        <f t="shared" si="16"/>
        <v>108021.03200000001</v>
      </c>
      <c r="H226" s="37">
        <f t="shared" si="16"/>
        <v>94432.00499999999</v>
      </c>
      <c r="I226" s="37">
        <f t="shared" si="16"/>
        <v>95804.734000000011</v>
      </c>
      <c r="J226" s="37">
        <f t="shared" si="16"/>
        <v>118375.25950000001</v>
      </c>
      <c r="K226" s="37">
        <f t="shared" si="16"/>
        <v>80380.43140000003</v>
      </c>
      <c r="L226" s="37">
        <f t="shared" si="16"/>
        <v>166724.26240000001</v>
      </c>
      <c r="M226" s="37">
        <f t="shared" si="16"/>
        <v>52215.8145</v>
      </c>
      <c r="N226" s="37">
        <f t="shared" si="16"/>
        <v>65474.451999999983</v>
      </c>
      <c r="O226" s="37">
        <f t="shared" si="16"/>
        <v>342058.1038000001</v>
      </c>
      <c r="P226" s="32">
        <f t="shared" si="16"/>
        <v>0</v>
      </c>
      <c r="Q226" s="27"/>
    </row>
    <row r="227" spans="1:17" s="1" customFormat="1" x14ac:dyDescent="0.2">
      <c r="A227" s="28" t="s">
        <v>118</v>
      </c>
      <c r="B227" s="65" t="s">
        <v>121</v>
      </c>
      <c r="C227" s="65"/>
      <c r="D227" s="38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27"/>
    </row>
    <row r="228" spans="1:17" s="1" customFormat="1" x14ac:dyDescent="0.2">
      <c r="A228" s="28"/>
      <c r="B228" s="62" t="s">
        <v>226</v>
      </c>
      <c r="C228" s="64"/>
      <c r="D228" s="44">
        <f>D232+D236+D240+D244+D248+D252+D256+D260+D264+D268+D272+D276+D280+D284+D288+D292+D296+D300+D304+D308+D312</f>
        <v>6099349.8999999985</v>
      </c>
      <c r="E228" s="44">
        <f t="shared" ref="E228:P228" si="17">E232+E236+E240+E244+E248+E252+E256+E260+E264+E268+E272+E276+E280+E284+E288+E292+E296+E300+E304+E308+E312</f>
        <v>904075.4</v>
      </c>
      <c r="F228" s="44">
        <f t="shared" si="17"/>
        <v>561377.29999999993</v>
      </c>
      <c r="G228" s="44">
        <f t="shared" si="17"/>
        <v>445345.8</v>
      </c>
      <c r="H228" s="44">
        <f t="shared" si="17"/>
        <v>381801.80000000005</v>
      </c>
      <c r="I228" s="44">
        <f t="shared" si="17"/>
        <v>394600.39999999991</v>
      </c>
      <c r="J228" s="44">
        <f t="shared" si="17"/>
        <v>482472.10000000003</v>
      </c>
      <c r="K228" s="44">
        <f t="shared" si="17"/>
        <v>336054.1</v>
      </c>
      <c r="L228" s="44">
        <f t="shared" si="17"/>
        <v>684494.39999999979</v>
      </c>
      <c r="M228" s="44">
        <f t="shared" si="17"/>
        <v>214245.90000000005</v>
      </c>
      <c r="N228" s="44">
        <f t="shared" si="17"/>
        <v>270735.39999999997</v>
      </c>
      <c r="O228" s="44">
        <f t="shared" si="17"/>
        <v>1424147.3000000003</v>
      </c>
      <c r="P228" s="32">
        <f t="shared" si="17"/>
        <v>0</v>
      </c>
      <c r="Q228" s="27"/>
    </row>
    <row r="229" spans="1:17" s="1" customFormat="1" x14ac:dyDescent="0.2">
      <c r="A229" s="28"/>
      <c r="B229" s="62" t="s">
        <v>227</v>
      </c>
      <c r="C229" s="64"/>
      <c r="D229" s="44">
        <f t="shared" ref="D229:P230" si="18">D233+D237+D241+D245+D249+D253+D257+D261+D265+D269+D273+D277+D281+D285+D289+D293+D297+D301+D305+D309+D313</f>
        <v>6099349.8999999985</v>
      </c>
      <c r="E229" s="44">
        <f t="shared" si="18"/>
        <v>904075.4</v>
      </c>
      <c r="F229" s="44">
        <f t="shared" si="18"/>
        <v>561377.29999999993</v>
      </c>
      <c r="G229" s="44">
        <f t="shared" si="18"/>
        <v>445345.8</v>
      </c>
      <c r="H229" s="44">
        <f t="shared" si="18"/>
        <v>381801.80000000005</v>
      </c>
      <c r="I229" s="44">
        <f t="shared" si="18"/>
        <v>394600.39999999991</v>
      </c>
      <c r="J229" s="44">
        <f t="shared" si="18"/>
        <v>482472.10000000003</v>
      </c>
      <c r="K229" s="44">
        <f t="shared" si="18"/>
        <v>336054.1</v>
      </c>
      <c r="L229" s="44">
        <f t="shared" si="18"/>
        <v>684494.39999999979</v>
      </c>
      <c r="M229" s="44">
        <f t="shared" si="18"/>
        <v>214245.90000000005</v>
      </c>
      <c r="N229" s="44">
        <f t="shared" si="18"/>
        <v>270735.39999999997</v>
      </c>
      <c r="O229" s="44">
        <f t="shared" si="18"/>
        <v>1424147.3000000003</v>
      </c>
      <c r="P229" s="32">
        <f t="shared" si="18"/>
        <v>0</v>
      </c>
      <c r="Q229" s="27"/>
    </row>
    <row r="230" spans="1:17" s="1" customFormat="1" x14ac:dyDescent="0.2">
      <c r="A230" s="28"/>
      <c r="B230" s="62" t="s">
        <v>228</v>
      </c>
      <c r="C230" s="64"/>
      <c r="D230" s="44">
        <f t="shared" si="18"/>
        <v>1477347.5322999996</v>
      </c>
      <c r="E230" s="44">
        <f t="shared" si="18"/>
        <v>221876.36419999998</v>
      </c>
      <c r="F230" s="44">
        <f t="shared" si="18"/>
        <v>131996.87350000002</v>
      </c>
      <c r="G230" s="44">
        <f t="shared" si="18"/>
        <v>108015.03200000001</v>
      </c>
      <c r="H230" s="44">
        <f t="shared" si="18"/>
        <v>94432.00499999999</v>
      </c>
      <c r="I230" s="44">
        <f t="shared" si="18"/>
        <v>95804.734000000011</v>
      </c>
      <c r="J230" s="44">
        <f t="shared" si="18"/>
        <v>118375.25950000001</v>
      </c>
      <c r="K230" s="44">
        <f t="shared" si="18"/>
        <v>80374.631400000027</v>
      </c>
      <c r="L230" s="44">
        <f t="shared" si="18"/>
        <v>166724.26240000001</v>
      </c>
      <c r="M230" s="44">
        <f t="shared" si="18"/>
        <v>52215.8145</v>
      </c>
      <c r="N230" s="44">
        <f t="shared" si="18"/>
        <v>65474.451999999983</v>
      </c>
      <c r="O230" s="44">
        <f t="shared" si="18"/>
        <v>342058.1038000001</v>
      </c>
      <c r="P230" s="32">
        <f t="shared" si="18"/>
        <v>0</v>
      </c>
      <c r="Q230" s="27"/>
    </row>
    <row r="231" spans="1:17" s="1" customFormat="1" ht="67.5" customHeight="1" x14ac:dyDescent="0.2">
      <c r="A231" s="2" t="s">
        <v>167</v>
      </c>
      <c r="B231" s="11" t="s">
        <v>42</v>
      </c>
      <c r="C231" s="12" t="s">
        <v>122</v>
      </c>
      <c r="D231" s="16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27"/>
    </row>
    <row r="232" spans="1:17" s="1" customFormat="1" x14ac:dyDescent="0.2">
      <c r="A232" s="2"/>
      <c r="B232" s="58" t="s">
        <v>226</v>
      </c>
      <c r="C232" s="59"/>
      <c r="D232" s="15">
        <f>SUM(E232:P232)</f>
        <v>64685</v>
      </c>
      <c r="E232" s="45">
        <v>8820.7999999999993</v>
      </c>
      <c r="F232" s="45">
        <v>3239</v>
      </c>
      <c r="G232" s="45">
        <v>6105.3</v>
      </c>
      <c r="H232" s="45">
        <v>3454.8</v>
      </c>
      <c r="I232" s="45">
        <v>6151</v>
      </c>
      <c r="J232" s="45">
        <v>5785.3</v>
      </c>
      <c r="K232" s="45">
        <v>3481.9</v>
      </c>
      <c r="L232" s="45">
        <v>5720.9</v>
      </c>
      <c r="M232" s="45">
        <v>1536</v>
      </c>
      <c r="N232" s="45">
        <v>2587.6</v>
      </c>
      <c r="O232" s="45">
        <v>17802.400000000001</v>
      </c>
      <c r="P232" s="45">
        <v>0</v>
      </c>
      <c r="Q232" s="27"/>
    </row>
    <row r="233" spans="1:17" s="1" customFormat="1" x14ac:dyDescent="0.2">
      <c r="A233" s="2"/>
      <c r="B233" s="58" t="s">
        <v>227</v>
      </c>
      <c r="C233" s="59"/>
      <c r="D233" s="15">
        <f>SUM(E233:P233)</f>
        <v>64685</v>
      </c>
      <c r="E233" s="39">
        <v>8820.7999999999993</v>
      </c>
      <c r="F233" s="39">
        <v>3239</v>
      </c>
      <c r="G233" s="39">
        <v>6105.3</v>
      </c>
      <c r="H233" s="39">
        <v>3454.8</v>
      </c>
      <c r="I233" s="39">
        <v>6151</v>
      </c>
      <c r="J233" s="39">
        <v>5785.3</v>
      </c>
      <c r="K233" s="39">
        <v>3481.9</v>
      </c>
      <c r="L233" s="39">
        <v>5720.9</v>
      </c>
      <c r="M233" s="39">
        <v>1536</v>
      </c>
      <c r="N233" s="39">
        <v>2587.6</v>
      </c>
      <c r="O233" s="39">
        <v>17802.400000000001</v>
      </c>
      <c r="P233" s="39">
        <v>0</v>
      </c>
      <c r="Q233" s="27"/>
    </row>
    <row r="234" spans="1:17" s="1" customFormat="1" x14ac:dyDescent="0.2">
      <c r="A234" s="2"/>
      <c r="B234" s="58" t="s">
        <v>228</v>
      </c>
      <c r="C234" s="59"/>
      <c r="D234" s="15">
        <f t="shared" ref="D234:D297" si="19">SUM(E234:P234)</f>
        <v>18643</v>
      </c>
      <c r="E234" s="39">
        <v>3015</v>
      </c>
      <c r="F234" s="39">
        <v>1050</v>
      </c>
      <c r="G234" s="39">
        <v>1750</v>
      </c>
      <c r="H234" s="39">
        <v>900</v>
      </c>
      <c r="I234" s="39">
        <v>1200</v>
      </c>
      <c r="J234" s="39">
        <v>1650</v>
      </c>
      <c r="K234" s="39">
        <v>1155</v>
      </c>
      <c r="L234" s="39">
        <v>1800</v>
      </c>
      <c r="M234" s="39">
        <v>430</v>
      </c>
      <c r="N234" s="39">
        <v>540</v>
      </c>
      <c r="O234" s="39">
        <v>5153</v>
      </c>
      <c r="P234" s="39">
        <v>0</v>
      </c>
      <c r="Q234" s="27"/>
    </row>
    <row r="235" spans="1:17" s="1" customFormat="1" ht="124.5" customHeight="1" x14ac:dyDescent="0.2">
      <c r="A235" s="2" t="s">
        <v>168</v>
      </c>
      <c r="B235" s="11" t="s">
        <v>42</v>
      </c>
      <c r="C235" s="11" t="s">
        <v>123</v>
      </c>
      <c r="D235" s="15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27"/>
    </row>
    <row r="236" spans="1:17" s="1" customFormat="1" x14ac:dyDescent="0.2">
      <c r="A236" s="2"/>
      <c r="B236" s="58" t="s">
        <v>226</v>
      </c>
      <c r="C236" s="59"/>
      <c r="D236" s="15">
        <f t="shared" si="19"/>
        <v>571905</v>
      </c>
      <c r="E236" s="45">
        <f>27366.4+16920.1</f>
        <v>44286.5</v>
      </c>
      <c r="F236" s="45">
        <f>39391-50.8</f>
        <v>39340.199999999997</v>
      </c>
      <c r="G236" s="45">
        <f>50275.1-3494.5</f>
        <v>46780.6</v>
      </c>
      <c r="H236" s="45">
        <f>31756.3-14.4</f>
        <v>31741.899999999998</v>
      </c>
      <c r="I236" s="45">
        <f>32210-17.9</f>
        <v>32192.1</v>
      </c>
      <c r="J236" s="45">
        <v>34059.599999999999</v>
      </c>
      <c r="K236" s="45">
        <f>33000.7-840.1</f>
        <v>32160.6</v>
      </c>
      <c r="L236" s="45">
        <f>97642.6-1874</f>
        <v>95768.6</v>
      </c>
      <c r="M236" s="45">
        <f>19784.4+155.3</f>
        <v>19939.7</v>
      </c>
      <c r="N236" s="45">
        <f>24329.8-1506.6</f>
        <v>22823.200000000001</v>
      </c>
      <c r="O236" s="45">
        <f>182089.1-9277.1</f>
        <v>172812</v>
      </c>
      <c r="P236" s="45">
        <v>0</v>
      </c>
      <c r="Q236" s="27"/>
    </row>
    <row r="237" spans="1:17" s="1" customFormat="1" x14ac:dyDescent="0.2">
      <c r="A237" s="2"/>
      <c r="B237" s="58" t="s">
        <v>227</v>
      </c>
      <c r="C237" s="59"/>
      <c r="D237" s="15">
        <f t="shared" si="19"/>
        <v>571905</v>
      </c>
      <c r="E237" s="39">
        <v>44286.5</v>
      </c>
      <c r="F237" s="39">
        <v>39340.199999999997</v>
      </c>
      <c r="G237" s="39">
        <v>46780.6</v>
      </c>
      <c r="H237" s="39">
        <v>31741.899999999998</v>
      </c>
      <c r="I237" s="39">
        <v>32192.1</v>
      </c>
      <c r="J237" s="39">
        <v>34059.599999999999</v>
      </c>
      <c r="K237" s="39">
        <v>32160.6</v>
      </c>
      <c r="L237" s="39">
        <v>95768.6</v>
      </c>
      <c r="M237" s="39">
        <v>19939.7</v>
      </c>
      <c r="N237" s="39">
        <v>22823.200000000001</v>
      </c>
      <c r="O237" s="39">
        <v>172812</v>
      </c>
      <c r="P237" s="39">
        <v>0</v>
      </c>
      <c r="Q237" s="27"/>
    </row>
    <row r="238" spans="1:17" s="1" customFormat="1" x14ac:dyDescent="0.2">
      <c r="A238" s="2"/>
      <c r="B238" s="58" t="s">
        <v>228</v>
      </c>
      <c r="C238" s="59"/>
      <c r="D238" s="15">
        <f t="shared" si="19"/>
        <v>146604</v>
      </c>
      <c r="E238" s="39">
        <v>11071.8</v>
      </c>
      <c r="F238" s="39">
        <v>10297.200000000001</v>
      </c>
      <c r="G238" s="39">
        <v>11697</v>
      </c>
      <c r="H238" s="39">
        <v>8100</v>
      </c>
      <c r="I238" s="39">
        <v>8049</v>
      </c>
      <c r="J238" s="39">
        <v>8514.9</v>
      </c>
      <c r="K238" s="39">
        <v>8040.3</v>
      </c>
      <c r="L238" s="39">
        <v>23943</v>
      </c>
      <c r="M238" s="39">
        <v>4984.8</v>
      </c>
      <c r="N238" s="39">
        <v>5706</v>
      </c>
      <c r="O238" s="39">
        <v>46200</v>
      </c>
      <c r="P238" s="39">
        <v>0</v>
      </c>
      <c r="Q238" s="27"/>
    </row>
    <row r="239" spans="1:17" s="1" customFormat="1" ht="114.75" x14ac:dyDescent="0.2">
      <c r="A239" s="2" t="s">
        <v>169</v>
      </c>
      <c r="B239" s="11" t="s">
        <v>42</v>
      </c>
      <c r="C239" s="11" t="s">
        <v>124</v>
      </c>
      <c r="D239" s="15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27"/>
    </row>
    <row r="240" spans="1:17" s="1" customFormat="1" ht="12.75" customHeight="1" x14ac:dyDescent="0.2">
      <c r="A240" s="2"/>
      <c r="B240" s="58" t="s">
        <v>226</v>
      </c>
      <c r="C240" s="59"/>
      <c r="D240" s="15">
        <f t="shared" si="19"/>
        <v>749873.59999999986</v>
      </c>
      <c r="E240" s="45">
        <f>141013.8-11735.6</f>
        <v>129278.19999999998</v>
      </c>
      <c r="F240" s="45">
        <f>90327.9-4692.3</f>
        <v>85635.599999999991</v>
      </c>
      <c r="G240" s="45">
        <f>68663.4-799.8</f>
        <v>67863.599999999991</v>
      </c>
      <c r="H240" s="45">
        <f>79103.1-15738.8</f>
        <v>63364.3</v>
      </c>
      <c r="I240" s="45">
        <f>58836.3-16993.3</f>
        <v>41843</v>
      </c>
      <c r="J240" s="45">
        <f>89449.6-39882.9</f>
        <v>49566.700000000004</v>
      </c>
      <c r="K240" s="45">
        <f>38790.3+728</f>
        <v>39518.300000000003</v>
      </c>
      <c r="L240" s="45">
        <f>79554.2-9066.1</f>
        <v>70488.099999999991</v>
      </c>
      <c r="M240" s="45">
        <f>33921-2276.3</f>
        <v>31644.7</v>
      </c>
      <c r="N240" s="45">
        <f>39556.6-1688</f>
        <v>37868.6</v>
      </c>
      <c r="O240" s="45">
        <f>130657.4+2145.1</f>
        <v>132802.5</v>
      </c>
      <c r="P240" s="45">
        <v>0</v>
      </c>
      <c r="Q240" s="27"/>
    </row>
    <row r="241" spans="1:17" s="1" customFormat="1" ht="12.75" customHeight="1" x14ac:dyDescent="0.2">
      <c r="A241" s="2"/>
      <c r="B241" s="58" t="s">
        <v>227</v>
      </c>
      <c r="C241" s="59"/>
      <c r="D241" s="15">
        <f t="shared" si="19"/>
        <v>749873.59999999986</v>
      </c>
      <c r="E241" s="39">
        <v>129278.19999999998</v>
      </c>
      <c r="F241" s="39">
        <v>85635.599999999991</v>
      </c>
      <c r="G241" s="39">
        <v>67863.599999999991</v>
      </c>
      <c r="H241" s="39">
        <v>63364.3</v>
      </c>
      <c r="I241" s="39">
        <v>41843</v>
      </c>
      <c r="J241" s="39">
        <v>49566.700000000004</v>
      </c>
      <c r="K241" s="39">
        <v>39518.300000000003</v>
      </c>
      <c r="L241" s="39">
        <v>70488.099999999991</v>
      </c>
      <c r="M241" s="39">
        <v>31644.7</v>
      </c>
      <c r="N241" s="39">
        <v>37868.6</v>
      </c>
      <c r="O241" s="39">
        <v>132802.5</v>
      </c>
      <c r="P241" s="39">
        <v>0</v>
      </c>
      <c r="Q241" s="27"/>
    </row>
    <row r="242" spans="1:17" s="1" customFormat="1" ht="12.75" customHeight="1" x14ac:dyDescent="0.2">
      <c r="A242" s="2"/>
      <c r="B242" s="58" t="s">
        <v>228</v>
      </c>
      <c r="C242" s="59"/>
      <c r="D242" s="15">
        <f t="shared" si="19"/>
        <v>187314.6</v>
      </c>
      <c r="E242" s="39">
        <v>32319.599999999999</v>
      </c>
      <c r="F242" s="39">
        <v>21408.9</v>
      </c>
      <c r="G242" s="39">
        <v>16965.900000000001</v>
      </c>
      <c r="H242" s="39">
        <v>15900</v>
      </c>
      <c r="I242" s="39">
        <v>10461</v>
      </c>
      <c r="J242" s="39">
        <v>12391.8</v>
      </c>
      <c r="K242" s="39">
        <v>9885</v>
      </c>
      <c r="L242" s="39">
        <v>17625</v>
      </c>
      <c r="M242" s="39">
        <v>7890</v>
      </c>
      <c r="N242" s="39">
        <v>9467.4</v>
      </c>
      <c r="O242" s="39">
        <v>33000</v>
      </c>
      <c r="P242" s="39">
        <v>0</v>
      </c>
      <c r="Q242" s="27"/>
    </row>
    <row r="243" spans="1:17" s="1" customFormat="1" ht="114.75" x14ac:dyDescent="0.2">
      <c r="A243" s="2" t="s">
        <v>170</v>
      </c>
      <c r="B243" s="11" t="s">
        <v>42</v>
      </c>
      <c r="C243" s="11" t="s">
        <v>125</v>
      </c>
      <c r="D243" s="15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27"/>
    </row>
    <row r="244" spans="1:17" s="1" customFormat="1" ht="12.75" customHeight="1" x14ac:dyDescent="0.2">
      <c r="A244" s="2"/>
      <c r="B244" s="58" t="s">
        <v>226</v>
      </c>
      <c r="C244" s="59"/>
      <c r="D244" s="15">
        <f t="shared" si="19"/>
        <v>1055187.5</v>
      </c>
      <c r="E244" s="45">
        <f>102851.6+20619.8</f>
        <v>123471.40000000001</v>
      </c>
      <c r="F244" s="45">
        <f>54723.9+15305.1</f>
        <v>70029</v>
      </c>
      <c r="G244" s="45">
        <f>47653.7+13694</f>
        <v>61347.7</v>
      </c>
      <c r="H244" s="45">
        <f>52693.4+8868.9</f>
        <v>61562.3</v>
      </c>
      <c r="I244" s="45">
        <f>50668.6+11960.8</f>
        <v>62629.399999999994</v>
      </c>
      <c r="J244" s="45">
        <f>78180.4+17839.4</f>
        <v>96019.799999999988</v>
      </c>
      <c r="K244" s="45">
        <f>33126.6+9700.9</f>
        <v>42827.5</v>
      </c>
      <c r="L244" s="45">
        <f>123400.3+26704</f>
        <v>150104.29999999999</v>
      </c>
      <c r="M244" s="45">
        <f>27608.5+8378.7</f>
        <v>35987.199999999997</v>
      </c>
      <c r="N244" s="45">
        <f>31297.3+8205.4</f>
        <v>39502.699999999997</v>
      </c>
      <c r="O244" s="45">
        <f>249879+61827.2</f>
        <v>311706.2</v>
      </c>
      <c r="P244" s="45">
        <v>0</v>
      </c>
      <c r="Q244" s="27"/>
    </row>
    <row r="245" spans="1:17" s="1" customFormat="1" ht="12.75" customHeight="1" x14ac:dyDescent="0.2">
      <c r="A245" s="2"/>
      <c r="B245" s="58" t="s">
        <v>227</v>
      </c>
      <c r="C245" s="59"/>
      <c r="D245" s="15">
        <f t="shared" si="19"/>
        <v>1055187.5</v>
      </c>
      <c r="E245" s="39">
        <v>123471.40000000001</v>
      </c>
      <c r="F245" s="39">
        <v>70029</v>
      </c>
      <c r="G245" s="39">
        <v>61347.7</v>
      </c>
      <c r="H245" s="39">
        <v>61562.3</v>
      </c>
      <c r="I245" s="39">
        <v>62629.399999999994</v>
      </c>
      <c r="J245" s="39">
        <v>96019.799999999988</v>
      </c>
      <c r="K245" s="39">
        <v>42827.5</v>
      </c>
      <c r="L245" s="39">
        <v>150104.29999999999</v>
      </c>
      <c r="M245" s="39">
        <v>35987.199999999997</v>
      </c>
      <c r="N245" s="39">
        <v>39502.699999999997</v>
      </c>
      <c r="O245" s="39">
        <v>311706.2</v>
      </c>
      <c r="P245" s="39">
        <v>0</v>
      </c>
      <c r="Q245" s="27"/>
    </row>
    <row r="246" spans="1:17" s="1" customFormat="1" ht="12.75" customHeight="1" x14ac:dyDescent="0.2">
      <c r="A246" s="2"/>
      <c r="B246" s="58" t="s">
        <v>228</v>
      </c>
      <c r="C246" s="59"/>
      <c r="D246" s="15">
        <f t="shared" si="19"/>
        <v>264128.10000000003</v>
      </c>
      <c r="E246" s="39">
        <v>30867.9</v>
      </c>
      <c r="F246" s="39">
        <v>17507.400000000001</v>
      </c>
      <c r="G246" s="39">
        <v>15336.9</v>
      </c>
      <c r="H246" s="39">
        <v>15600</v>
      </c>
      <c r="I246" s="39">
        <v>15657.3</v>
      </c>
      <c r="J246" s="39">
        <v>24004.799999999999</v>
      </c>
      <c r="K246" s="39">
        <v>10707</v>
      </c>
      <c r="L246" s="39">
        <v>37526.1</v>
      </c>
      <c r="M246" s="39">
        <v>9045</v>
      </c>
      <c r="N246" s="39">
        <v>9875.7000000000007</v>
      </c>
      <c r="O246" s="39">
        <v>78000</v>
      </c>
      <c r="P246" s="39">
        <v>0</v>
      </c>
      <c r="Q246" s="27"/>
    </row>
    <row r="247" spans="1:17" s="1" customFormat="1" ht="114.75" x14ac:dyDescent="0.2">
      <c r="A247" s="2" t="s">
        <v>171</v>
      </c>
      <c r="B247" s="11" t="s">
        <v>42</v>
      </c>
      <c r="C247" s="11" t="s">
        <v>126</v>
      </c>
      <c r="D247" s="15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27"/>
    </row>
    <row r="248" spans="1:17" s="1" customFormat="1" x14ac:dyDescent="0.2">
      <c r="A248" s="2"/>
      <c r="B248" s="58" t="s">
        <v>226</v>
      </c>
      <c r="C248" s="59"/>
      <c r="D248" s="15">
        <f t="shared" si="19"/>
        <v>2948801.5999999996</v>
      </c>
      <c r="E248" s="45">
        <f>390437.8+102063.6</f>
        <v>492501.4</v>
      </c>
      <c r="F248" s="45">
        <f>226000.3+52480</f>
        <v>278480.3</v>
      </c>
      <c r="G248" s="45">
        <f>182410.6+52315.4</f>
        <v>234726</v>
      </c>
      <c r="H248" s="45">
        <f>165699.1+29733.8</f>
        <v>195432.9</v>
      </c>
      <c r="I248" s="45">
        <f>177355.2+48509.3</f>
        <v>225864.5</v>
      </c>
      <c r="J248" s="45">
        <f>210429+56474.7</f>
        <v>266903.7</v>
      </c>
      <c r="K248" s="45">
        <f>125253.3+33589</f>
        <v>158842.29999999999</v>
      </c>
      <c r="L248" s="45">
        <f>199684.9+45501.5</f>
        <v>245186.4</v>
      </c>
      <c r="M248" s="45">
        <f>87072.1+18021.9</f>
        <v>105094</v>
      </c>
      <c r="N248" s="45">
        <f>124194.1+21101.2</f>
        <v>145295.30000000002</v>
      </c>
      <c r="O248" s="45">
        <f>470369+130105.8</f>
        <v>600474.80000000005</v>
      </c>
      <c r="P248" s="45">
        <v>0</v>
      </c>
      <c r="Q248" s="27"/>
    </row>
    <row r="249" spans="1:17" s="1" customFormat="1" x14ac:dyDescent="0.2">
      <c r="A249" s="2"/>
      <c r="B249" s="58" t="s">
        <v>227</v>
      </c>
      <c r="C249" s="59"/>
      <c r="D249" s="15">
        <f t="shared" si="19"/>
        <v>2948801.5999999996</v>
      </c>
      <c r="E249" s="39">
        <v>492501.4</v>
      </c>
      <c r="F249" s="39">
        <v>278480.3</v>
      </c>
      <c r="G249" s="39">
        <v>234726</v>
      </c>
      <c r="H249" s="39">
        <v>195432.9</v>
      </c>
      <c r="I249" s="39">
        <v>225864.5</v>
      </c>
      <c r="J249" s="39">
        <v>266903.7</v>
      </c>
      <c r="K249" s="39">
        <v>158842.29999999999</v>
      </c>
      <c r="L249" s="39">
        <v>245186.4</v>
      </c>
      <c r="M249" s="39">
        <v>105094</v>
      </c>
      <c r="N249" s="39">
        <v>145295.30000000002</v>
      </c>
      <c r="O249" s="39">
        <v>600474.80000000005</v>
      </c>
      <c r="P249" s="39">
        <v>0</v>
      </c>
      <c r="Q249" s="27"/>
    </row>
    <row r="250" spans="1:17" s="1" customFormat="1" x14ac:dyDescent="0.2">
      <c r="A250" s="2"/>
      <c r="B250" s="58" t="s">
        <v>228</v>
      </c>
      <c r="C250" s="59"/>
      <c r="D250" s="15">
        <f t="shared" si="19"/>
        <v>743550.3</v>
      </c>
      <c r="E250" s="39">
        <v>123125.4</v>
      </c>
      <c r="F250" s="39">
        <v>69620.100000000006</v>
      </c>
      <c r="G250" s="39">
        <v>58681.5</v>
      </c>
      <c r="H250" s="39">
        <v>49200</v>
      </c>
      <c r="I250" s="39">
        <v>56466</v>
      </c>
      <c r="J250" s="39">
        <v>66726</v>
      </c>
      <c r="K250" s="39">
        <v>39710.699999999997</v>
      </c>
      <c r="L250" s="39">
        <v>61296.6</v>
      </c>
      <c r="M250" s="39">
        <v>26400</v>
      </c>
      <c r="N250" s="39">
        <v>36324</v>
      </c>
      <c r="O250" s="39">
        <v>156000</v>
      </c>
      <c r="P250" s="39">
        <v>0</v>
      </c>
      <c r="Q250" s="27"/>
    </row>
    <row r="251" spans="1:17" s="1" customFormat="1" ht="114.75" x14ac:dyDescent="0.2">
      <c r="A251" s="2" t="s">
        <v>172</v>
      </c>
      <c r="B251" s="11" t="s">
        <v>42</v>
      </c>
      <c r="C251" s="11" t="s">
        <v>127</v>
      </c>
      <c r="D251" s="15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27"/>
    </row>
    <row r="252" spans="1:17" s="1" customFormat="1" x14ac:dyDescent="0.2">
      <c r="A252" s="2"/>
      <c r="B252" s="58" t="s">
        <v>226</v>
      </c>
      <c r="C252" s="59"/>
      <c r="D252" s="15">
        <f t="shared" si="19"/>
        <v>28309.499999999996</v>
      </c>
      <c r="E252" s="45">
        <v>2079.8000000000002</v>
      </c>
      <c r="F252" s="45">
        <v>1646.4</v>
      </c>
      <c r="G252" s="45">
        <v>2027.4</v>
      </c>
      <c r="H252" s="45">
        <v>1668.6</v>
      </c>
      <c r="I252" s="45">
        <v>1537.3</v>
      </c>
      <c r="J252" s="45">
        <v>2258.3000000000002</v>
      </c>
      <c r="K252" s="45">
        <v>1333.4</v>
      </c>
      <c r="L252" s="45">
        <v>4532.7</v>
      </c>
      <c r="M252" s="45">
        <v>906</v>
      </c>
      <c r="N252" s="45">
        <v>1136.0999999999999</v>
      </c>
      <c r="O252" s="45">
        <v>9183.5</v>
      </c>
      <c r="P252" s="45">
        <v>0</v>
      </c>
      <c r="Q252" s="27"/>
    </row>
    <row r="253" spans="1:17" s="1" customFormat="1" x14ac:dyDescent="0.2">
      <c r="A253" s="2"/>
      <c r="B253" s="58" t="s">
        <v>227</v>
      </c>
      <c r="C253" s="59"/>
      <c r="D253" s="15">
        <f t="shared" si="19"/>
        <v>28309.499999999996</v>
      </c>
      <c r="E253" s="39">
        <v>2079.8000000000002</v>
      </c>
      <c r="F253" s="39">
        <v>1646.4</v>
      </c>
      <c r="G253" s="39">
        <v>2027.4</v>
      </c>
      <c r="H253" s="39">
        <v>1668.6</v>
      </c>
      <c r="I253" s="39">
        <v>1537.3</v>
      </c>
      <c r="J253" s="39">
        <v>2258.3000000000002</v>
      </c>
      <c r="K253" s="39">
        <v>1333.4</v>
      </c>
      <c r="L253" s="39">
        <v>4532.7</v>
      </c>
      <c r="M253" s="39">
        <v>906</v>
      </c>
      <c r="N253" s="39">
        <v>1136.0999999999999</v>
      </c>
      <c r="O253" s="39">
        <v>9183.5</v>
      </c>
      <c r="P253" s="39">
        <v>0</v>
      </c>
      <c r="Q253" s="27"/>
    </row>
    <row r="254" spans="1:17" s="1" customFormat="1" x14ac:dyDescent="0.2">
      <c r="A254" s="2"/>
      <c r="B254" s="58" t="s">
        <v>228</v>
      </c>
      <c r="C254" s="59"/>
      <c r="D254" s="15">
        <f t="shared" si="19"/>
        <v>5009.55</v>
      </c>
      <c r="E254" s="39">
        <v>150</v>
      </c>
      <c r="F254" s="39">
        <v>300</v>
      </c>
      <c r="G254" s="39">
        <v>180</v>
      </c>
      <c r="H254" s="39">
        <v>417.15</v>
      </c>
      <c r="I254" s="39">
        <v>190</v>
      </c>
      <c r="J254" s="39">
        <v>420</v>
      </c>
      <c r="K254" s="39">
        <v>270</v>
      </c>
      <c r="L254" s="39">
        <v>500</v>
      </c>
      <c r="M254" s="39">
        <v>226.5</v>
      </c>
      <c r="N254" s="39">
        <v>60</v>
      </c>
      <c r="O254" s="39">
        <v>2295.9</v>
      </c>
      <c r="P254" s="39">
        <v>0</v>
      </c>
      <c r="Q254" s="27"/>
    </row>
    <row r="255" spans="1:17" s="1" customFormat="1" ht="114.75" x14ac:dyDescent="0.2">
      <c r="A255" s="2" t="s">
        <v>173</v>
      </c>
      <c r="B255" s="11" t="s">
        <v>42</v>
      </c>
      <c r="C255" s="11" t="s">
        <v>128</v>
      </c>
      <c r="D255" s="15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27"/>
    </row>
    <row r="256" spans="1:17" s="1" customFormat="1" x14ac:dyDescent="0.2">
      <c r="A256" s="2"/>
      <c r="B256" s="58" t="s">
        <v>226</v>
      </c>
      <c r="C256" s="59"/>
      <c r="D256" s="15">
        <f t="shared" si="19"/>
        <v>163669.79999999999</v>
      </c>
      <c r="E256" s="45">
        <v>18198.099999999999</v>
      </c>
      <c r="F256" s="45">
        <v>9766.5</v>
      </c>
      <c r="G256" s="45">
        <v>12446.9</v>
      </c>
      <c r="H256" s="45">
        <v>10818.7</v>
      </c>
      <c r="I256" s="45">
        <v>10435.5</v>
      </c>
      <c r="J256" s="45">
        <v>12855.5</v>
      </c>
      <c r="K256" s="45">
        <v>9426.7000000000007</v>
      </c>
      <c r="L256" s="45">
        <v>18562.5</v>
      </c>
      <c r="M256" s="45">
        <v>5704.1</v>
      </c>
      <c r="N256" s="45">
        <v>8370</v>
      </c>
      <c r="O256" s="45">
        <v>47085.3</v>
      </c>
      <c r="P256" s="45">
        <v>0</v>
      </c>
      <c r="Q256" s="27"/>
    </row>
    <row r="257" spans="1:17" s="1" customFormat="1" x14ac:dyDescent="0.2">
      <c r="A257" s="2"/>
      <c r="B257" s="58" t="s">
        <v>227</v>
      </c>
      <c r="C257" s="59"/>
      <c r="D257" s="15">
        <f t="shared" si="19"/>
        <v>163669.79999999999</v>
      </c>
      <c r="E257" s="39">
        <v>18198.099999999999</v>
      </c>
      <c r="F257" s="39">
        <v>9766.5</v>
      </c>
      <c r="G257" s="39">
        <v>12446.9</v>
      </c>
      <c r="H257" s="39">
        <v>10818.7</v>
      </c>
      <c r="I257" s="39">
        <v>10435.5</v>
      </c>
      <c r="J257" s="39">
        <v>12855.5</v>
      </c>
      <c r="K257" s="39">
        <v>9426.7000000000007</v>
      </c>
      <c r="L257" s="39">
        <v>18562.5</v>
      </c>
      <c r="M257" s="39">
        <v>5704.1</v>
      </c>
      <c r="N257" s="39">
        <v>8370</v>
      </c>
      <c r="O257" s="39">
        <v>47085.3</v>
      </c>
      <c r="P257" s="39">
        <v>0</v>
      </c>
      <c r="Q257" s="27"/>
    </row>
    <row r="258" spans="1:17" s="1" customFormat="1" x14ac:dyDescent="0.2">
      <c r="A258" s="2"/>
      <c r="B258" s="58" t="s">
        <v>228</v>
      </c>
      <c r="C258" s="59"/>
      <c r="D258" s="15">
        <f t="shared" si="19"/>
        <v>17310</v>
      </c>
      <c r="E258" s="39">
        <v>405</v>
      </c>
      <c r="F258" s="39">
        <v>600</v>
      </c>
      <c r="G258" s="39">
        <v>400</v>
      </c>
      <c r="H258" s="39">
        <v>1200</v>
      </c>
      <c r="I258" s="39">
        <v>900</v>
      </c>
      <c r="J258" s="39">
        <v>1200</v>
      </c>
      <c r="K258" s="39">
        <v>1200</v>
      </c>
      <c r="L258" s="39">
        <v>3200</v>
      </c>
      <c r="M258" s="39">
        <v>675</v>
      </c>
      <c r="N258" s="39">
        <v>810</v>
      </c>
      <c r="O258" s="39">
        <v>6720</v>
      </c>
      <c r="P258" s="39"/>
      <c r="Q258" s="27"/>
    </row>
    <row r="259" spans="1:17" s="1" customFormat="1" ht="102" x14ac:dyDescent="0.2">
      <c r="A259" s="2" t="s">
        <v>174</v>
      </c>
      <c r="B259" s="11" t="s">
        <v>42</v>
      </c>
      <c r="C259" s="11" t="s">
        <v>129</v>
      </c>
      <c r="D259" s="15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27"/>
    </row>
    <row r="260" spans="1:17" s="1" customFormat="1" x14ac:dyDescent="0.2">
      <c r="A260" s="2"/>
      <c r="B260" s="58" t="s">
        <v>226</v>
      </c>
      <c r="C260" s="59"/>
      <c r="D260" s="15">
        <f t="shared" si="19"/>
        <v>110959.09999999999</v>
      </c>
      <c r="E260" s="45">
        <v>61108.2</v>
      </c>
      <c r="F260" s="45">
        <v>0</v>
      </c>
      <c r="G260" s="45">
        <v>0</v>
      </c>
      <c r="H260" s="45">
        <v>0</v>
      </c>
      <c r="I260" s="45">
        <v>0</v>
      </c>
      <c r="J260" s="45">
        <v>0</v>
      </c>
      <c r="K260" s="45">
        <v>0</v>
      </c>
      <c r="L260" s="45">
        <v>19199.2</v>
      </c>
      <c r="M260" s="39">
        <v>0</v>
      </c>
      <c r="N260" s="39">
        <v>0</v>
      </c>
      <c r="O260" s="45">
        <v>30651.7</v>
      </c>
      <c r="P260" s="45">
        <v>0</v>
      </c>
      <c r="Q260" s="27"/>
    </row>
    <row r="261" spans="1:17" s="1" customFormat="1" x14ac:dyDescent="0.2">
      <c r="A261" s="2"/>
      <c r="B261" s="58" t="s">
        <v>227</v>
      </c>
      <c r="C261" s="59"/>
      <c r="D261" s="15">
        <f t="shared" si="19"/>
        <v>110959.09999999999</v>
      </c>
      <c r="E261" s="39">
        <v>61108.2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19199.2</v>
      </c>
      <c r="M261" s="39">
        <v>0</v>
      </c>
      <c r="N261" s="39">
        <v>0</v>
      </c>
      <c r="O261" s="39">
        <v>30651.7</v>
      </c>
      <c r="P261" s="39">
        <v>0</v>
      </c>
      <c r="Q261" s="27"/>
    </row>
    <row r="262" spans="1:17" s="1" customFormat="1" x14ac:dyDescent="0.2">
      <c r="A262" s="2"/>
      <c r="B262" s="58" t="s">
        <v>228</v>
      </c>
      <c r="C262" s="59"/>
      <c r="D262" s="15">
        <f t="shared" si="19"/>
        <v>25697.25</v>
      </c>
      <c r="E262" s="39">
        <v>14897.25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4800</v>
      </c>
      <c r="M262" s="39">
        <v>0</v>
      </c>
      <c r="N262" s="39">
        <v>0</v>
      </c>
      <c r="O262" s="39">
        <v>6000</v>
      </c>
      <c r="P262" s="39">
        <v>0</v>
      </c>
      <c r="Q262" s="27"/>
    </row>
    <row r="263" spans="1:17" s="1" customFormat="1" ht="38.25" x14ac:dyDescent="0.2">
      <c r="A263" s="2" t="s">
        <v>175</v>
      </c>
      <c r="B263" s="11" t="s">
        <v>42</v>
      </c>
      <c r="C263" s="11" t="s">
        <v>130</v>
      </c>
      <c r="D263" s="15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27"/>
    </row>
    <row r="264" spans="1:17" s="1" customFormat="1" x14ac:dyDescent="0.2">
      <c r="A264" s="2"/>
      <c r="B264" s="58" t="s">
        <v>226</v>
      </c>
      <c r="C264" s="59"/>
      <c r="D264" s="15">
        <f t="shared" si="19"/>
        <v>34806.400000000001</v>
      </c>
      <c r="E264" s="45">
        <v>6183.8</v>
      </c>
      <c r="F264" s="45">
        <v>3822.8</v>
      </c>
      <c r="G264" s="45">
        <v>2124.8000000000002</v>
      </c>
      <c r="H264" s="45">
        <v>2491.9</v>
      </c>
      <c r="I264" s="45">
        <v>1880.1</v>
      </c>
      <c r="J264" s="45">
        <v>2491.9</v>
      </c>
      <c r="K264" s="45">
        <v>2491.9</v>
      </c>
      <c r="L264" s="45">
        <v>3103.7</v>
      </c>
      <c r="M264" s="45">
        <v>1880.1</v>
      </c>
      <c r="N264" s="45">
        <v>1880.1</v>
      </c>
      <c r="O264" s="45">
        <v>6455.3</v>
      </c>
      <c r="P264" s="45">
        <v>0</v>
      </c>
      <c r="Q264" s="27"/>
    </row>
    <row r="265" spans="1:17" s="1" customFormat="1" x14ac:dyDescent="0.2">
      <c r="A265" s="2"/>
      <c r="B265" s="58" t="s">
        <v>227</v>
      </c>
      <c r="C265" s="59"/>
      <c r="D265" s="15">
        <f t="shared" si="19"/>
        <v>34806.400000000001</v>
      </c>
      <c r="E265" s="39">
        <v>6183.8</v>
      </c>
      <c r="F265" s="39">
        <v>3822.8</v>
      </c>
      <c r="G265" s="39">
        <v>2124.8000000000002</v>
      </c>
      <c r="H265" s="39">
        <v>2491.9</v>
      </c>
      <c r="I265" s="39">
        <v>1880.1</v>
      </c>
      <c r="J265" s="39">
        <v>2491.9</v>
      </c>
      <c r="K265" s="39">
        <v>2491.9</v>
      </c>
      <c r="L265" s="39">
        <v>3103.7</v>
      </c>
      <c r="M265" s="39">
        <v>1880.1</v>
      </c>
      <c r="N265" s="39">
        <v>1880.1</v>
      </c>
      <c r="O265" s="39">
        <v>6455.3</v>
      </c>
      <c r="P265" s="39">
        <v>0</v>
      </c>
      <c r="Q265" s="27"/>
    </row>
    <row r="266" spans="1:17" s="1" customFormat="1" x14ac:dyDescent="0.2">
      <c r="A266" s="2"/>
      <c r="B266" s="58" t="s">
        <v>228</v>
      </c>
      <c r="C266" s="59"/>
      <c r="D266" s="15">
        <f t="shared" si="19"/>
        <v>8703.0000000000018</v>
      </c>
      <c r="E266" s="39">
        <v>1546.2</v>
      </c>
      <c r="F266" s="39">
        <v>955.8</v>
      </c>
      <c r="G266" s="39">
        <v>531.29999999999995</v>
      </c>
      <c r="H266" s="39">
        <v>623.1</v>
      </c>
      <c r="I266" s="39">
        <v>470.1</v>
      </c>
      <c r="J266" s="39">
        <v>623.1</v>
      </c>
      <c r="K266" s="39">
        <v>623.1</v>
      </c>
      <c r="L266" s="39">
        <v>776.1</v>
      </c>
      <c r="M266" s="39">
        <v>470.1</v>
      </c>
      <c r="N266" s="39">
        <v>470.1</v>
      </c>
      <c r="O266" s="39">
        <v>1614</v>
      </c>
      <c r="P266" s="39">
        <v>0</v>
      </c>
      <c r="Q266" s="27"/>
    </row>
    <row r="267" spans="1:17" s="1" customFormat="1" ht="38.25" x14ac:dyDescent="0.2">
      <c r="A267" s="2" t="s">
        <v>176</v>
      </c>
      <c r="B267" s="7" t="s">
        <v>62</v>
      </c>
      <c r="C267" s="7" t="s">
        <v>131</v>
      </c>
      <c r="D267" s="15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27"/>
    </row>
    <row r="268" spans="1:17" s="1" customFormat="1" x14ac:dyDescent="0.2">
      <c r="A268" s="46"/>
      <c r="B268" s="58" t="s">
        <v>226</v>
      </c>
      <c r="C268" s="59"/>
      <c r="D268" s="15">
        <f t="shared" si="19"/>
        <v>7559.5</v>
      </c>
      <c r="E268" s="45">
        <v>314.5</v>
      </c>
      <c r="F268" s="45">
        <v>286</v>
      </c>
      <c r="G268" s="45">
        <v>428.5</v>
      </c>
      <c r="H268" s="45">
        <v>524.6</v>
      </c>
      <c r="I268" s="45">
        <v>524.6</v>
      </c>
      <c r="J268" s="45">
        <v>445.4</v>
      </c>
      <c r="K268" s="45">
        <v>428.5</v>
      </c>
      <c r="L268" s="45">
        <v>953.1</v>
      </c>
      <c r="M268" s="45">
        <v>428.5</v>
      </c>
      <c r="N268" s="45">
        <v>524.6</v>
      </c>
      <c r="O268" s="45">
        <v>2701.2</v>
      </c>
      <c r="P268" s="45">
        <v>0</v>
      </c>
      <c r="Q268" s="27"/>
    </row>
    <row r="269" spans="1:17" s="1" customFormat="1" x14ac:dyDescent="0.2">
      <c r="A269" s="46"/>
      <c r="B269" s="58" t="s">
        <v>227</v>
      </c>
      <c r="C269" s="59"/>
      <c r="D269" s="15">
        <f t="shared" si="19"/>
        <v>7559.5</v>
      </c>
      <c r="E269" s="39">
        <v>314.5</v>
      </c>
      <c r="F269" s="39">
        <v>286</v>
      </c>
      <c r="G269" s="39">
        <v>428.5</v>
      </c>
      <c r="H269" s="39">
        <v>524.6</v>
      </c>
      <c r="I269" s="39">
        <v>524.6</v>
      </c>
      <c r="J269" s="39">
        <v>445.4</v>
      </c>
      <c r="K269" s="39">
        <v>428.5</v>
      </c>
      <c r="L269" s="39">
        <v>953.1</v>
      </c>
      <c r="M269" s="39">
        <v>428.5</v>
      </c>
      <c r="N269" s="39">
        <v>524.6</v>
      </c>
      <c r="O269" s="39">
        <v>2701.2</v>
      </c>
      <c r="P269" s="39">
        <v>0</v>
      </c>
      <c r="Q269" s="27"/>
    </row>
    <row r="270" spans="1:17" s="1" customFormat="1" x14ac:dyDescent="0.2">
      <c r="A270" s="46"/>
      <c r="B270" s="58" t="s">
        <v>228</v>
      </c>
      <c r="C270" s="59"/>
      <c r="D270" s="15">
        <f t="shared" si="19"/>
        <v>1511.9</v>
      </c>
      <c r="E270" s="39">
        <v>62.9</v>
      </c>
      <c r="F270" s="39">
        <v>57.2</v>
      </c>
      <c r="G270" s="39">
        <v>85.7</v>
      </c>
      <c r="H270" s="39">
        <v>104.92</v>
      </c>
      <c r="I270" s="39">
        <v>104.92</v>
      </c>
      <c r="J270" s="39">
        <v>89.08</v>
      </c>
      <c r="K270" s="39">
        <v>85.7</v>
      </c>
      <c r="L270" s="39">
        <v>190.62</v>
      </c>
      <c r="M270" s="39">
        <v>85.7</v>
      </c>
      <c r="N270" s="39">
        <v>104.92</v>
      </c>
      <c r="O270" s="39">
        <v>540.24</v>
      </c>
      <c r="P270" s="39">
        <v>0</v>
      </c>
      <c r="Q270" s="27"/>
    </row>
    <row r="271" spans="1:17" s="1" customFormat="1" ht="82.5" customHeight="1" x14ac:dyDescent="0.2">
      <c r="A271" s="19" t="s">
        <v>177</v>
      </c>
      <c r="B271" s="20" t="s">
        <v>62</v>
      </c>
      <c r="C271" s="20" t="s">
        <v>132</v>
      </c>
      <c r="D271" s="21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7"/>
    </row>
    <row r="272" spans="1:17" s="1" customFormat="1" x14ac:dyDescent="0.2">
      <c r="A272" s="47"/>
      <c r="B272" s="68" t="s">
        <v>226</v>
      </c>
      <c r="C272" s="68"/>
      <c r="D272" s="39">
        <f t="shared" si="19"/>
        <v>2767.1</v>
      </c>
      <c r="E272" s="43">
        <v>521.4</v>
      </c>
      <c r="F272" s="43">
        <v>324</v>
      </c>
      <c r="G272" s="43">
        <v>516.6</v>
      </c>
      <c r="H272" s="43">
        <v>212.5</v>
      </c>
      <c r="I272" s="43">
        <v>246.8</v>
      </c>
      <c r="J272" s="43">
        <v>521.4</v>
      </c>
      <c r="K272" s="43">
        <v>188.5</v>
      </c>
      <c r="L272" s="43">
        <v>0</v>
      </c>
      <c r="M272" s="43">
        <v>141.1</v>
      </c>
      <c r="N272" s="43">
        <v>94.8</v>
      </c>
      <c r="O272" s="43">
        <v>0</v>
      </c>
      <c r="P272" s="43">
        <v>0</v>
      </c>
      <c r="Q272" s="27"/>
    </row>
    <row r="273" spans="1:17" s="1" customFormat="1" x14ac:dyDescent="0.2">
      <c r="A273" s="47"/>
      <c r="B273" s="68" t="s">
        <v>227</v>
      </c>
      <c r="C273" s="68"/>
      <c r="D273" s="39">
        <f t="shared" si="19"/>
        <v>2767.1</v>
      </c>
      <c r="E273" s="39">
        <v>521.4</v>
      </c>
      <c r="F273" s="39">
        <v>324</v>
      </c>
      <c r="G273" s="39">
        <v>516.6</v>
      </c>
      <c r="H273" s="39">
        <v>212.5</v>
      </c>
      <c r="I273" s="39">
        <v>246.8</v>
      </c>
      <c r="J273" s="39">
        <v>521.4</v>
      </c>
      <c r="K273" s="39">
        <v>188.5</v>
      </c>
      <c r="L273" s="39">
        <v>0</v>
      </c>
      <c r="M273" s="39">
        <v>141.1</v>
      </c>
      <c r="N273" s="39">
        <v>94.8</v>
      </c>
      <c r="O273" s="39">
        <v>0</v>
      </c>
      <c r="P273" s="39">
        <v>0</v>
      </c>
      <c r="Q273" s="27"/>
    </row>
    <row r="274" spans="1:17" s="1" customFormat="1" x14ac:dyDescent="0.2">
      <c r="A274" s="47"/>
      <c r="B274" s="68" t="s">
        <v>228</v>
      </c>
      <c r="C274" s="68"/>
      <c r="D274" s="39">
        <f t="shared" si="19"/>
        <v>639.9</v>
      </c>
      <c r="E274" s="39">
        <v>189.6</v>
      </c>
      <c r="F274" s="39">
        <v>0</v>
      </c>
      <c r="G274" s="39">
        <v>0</v>
      </c>
      <c r="H274" s="39">
        <v>47.4</v>
      </c>
      <c r="I274" s="39">
        <v>0</v>
      </c>
      <c r="J274" s="39">
        <v>260.7</v>
      </c>
      <c r="K274" s="39">
        <v>71.099999999999994</v>
      </c>
      <c r="L274" s="39">
        <v>0</v>
      </c>
      <c r="M274" s="39">
        <v>47.4</v>
      </c>
      <c r="N274" s="39">
        <v>23.7</v>
      </c>
      <c r="O274" s="39">
        <v>0</v>
      </c>
      <c r="P274" s="39">
        <v>0</v>
      </c>
      <c r="Q274" s="27"/>
    </row>
    <row r="275" spans="1:17" s="1" customFormat="1" ht="63.75" x14ac:dyDescent="0.2">
      <c r="A275" s="23" t="s">
        <v>178</v>
      </c>
      <c r="B275" s="24" t="s">
        <v>74</v>
      </c>
      <c r="C275" s="24" t="s">
        <v>133</v>
      </c>
      <c r="D275" s="1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7"/>
    </row>
    <row r="276" spans="1:17" s="1" customFormat="1" x14ac:dyDescent="0.2">
      <c r="A276" s="2"/>
      <c r="B276" s="58" t="s">
        <v>226</v>
      </c>
      <c r="C276" s="59"/>
      <c r="D276" s="15">
        <f t="shared" si="19"/>
        <v>59848.4</v>
      </c>
      <c r="E276" s="43">
        <v>7619.3</v>
      </c>
      <c r="F276" s="43">
        <v>4880.1000000000004</v>
      </c>
      <c r="G276" s="43">
        <v>5813.6</v>
      </c>
      <c r="H276" s="43">
        <v>5739</v>
      </c>
      <c r="I276" s="43">
        <v>4957.1000000000004</v>
      </c>
      <c r="J276" s="43">
        <v>6397.4</v>
      </c>
      <c r="K276" s="43">
        <v>4416.8999999999996</v>
      </c>
      <c r="L276" s="43">
        <v>12661.1</v>
      </c>
      <c r="M276" s="43">
        <v>3044</v>
      </c>
      <c r="N276" s="43">
        <v>4319.8999999999996</v>
      </c>
      <c r="O276" s="43">
        <v>0</v>
      </c>
      <c r="P276" s="43">
        <v>0</v>
      </c>
      <c r="Q276" s="27"/>
    </row>
    <row r="277" spans="1:17" s="1" customFormat="1" x14ac:dyDescent="0.2">
      <c r="A277" s="2"/>
      <c r="B277" s="58" t="s">
        <v>227</v>
      </c>
      <c r="C277" s="59"/>
      <c r="D277" s="15">
        <f t="shared" si="19"/>
        <v>59848.4</v>
      </c>
      <c r="E277" s="39">
        <v>7619.3</v>
      </c>
      <c r="F277" s="39">
        <v>4880.1000000000004</v>
      </c>
      <c r="G277" s="39">
        <v>5813.6</v>
      </c>
      <c r="H277" s="39">
        <v>5739</v>
      </c>
      <c r="I277" s="39">
        <v>4957.1000000000004</v>
      </c>
      <c r="J277" s="39">
        <v>6397.4</v>
      </c>
      <c r="K277" s="39">
        <v>4416.8999999999996</v>
      </c>
      <c r="L277" s="39">
        <v>12661.1</v>
      </c>
      <c r="M277" s="39">
        <v>3044</v>
      </c>
      <c r="N277" s="39">
        <v>4319.8999999999996</v>
      </c>
      <c r="O277" s="39">
        <v>0</v>
      </c>
      <c r="P277" s="39">
        <v>0</v>
      </c>
      <c r="Q277" s="27"/>
    </row>
    <row r="278" spans="1:17" s="1" customFormat="1" x14ac:dyDescent="0.2">
      <c r="A278" s="2"/>
      <c r="B278" s="58" t="s">
        <v>228</v>
      </c>
      <c r="C278" s="59"/>
      <c r="D278" s="15">
        <f t="shared" si="19"/>
        <v>14962.500000000002</v>
      </c>
      <c r="E278" s="39">
        <v>1904.7</v>
      </c>
      <c r="F278" s="39">
        <v>1220.0999999999999</v>
      </c>
      <c r="G278" s="39">
        <v>1453.5</v>
      </c>
      <c r="H278" s="39">
        <v>1434.9</v>
      </c>
      <c r="I278" s="39">
        <v>1239.3</v>
      </c>
      <c r="J278" s="39">
        <v>1599.3</v>
      </c>
      <c r="K278" s="39">
        <v>1104.3</v>
      </c>
      <c r="L278" s="39">
        <v>3165.3</v>
      </c>
      <c r="M278" s="39">
        <v>761.1</v>
      </c>
      <c r="N278" s="39">
        <v>1080</v>
      </c>
      <c r="O278" s="39">
        <v>0</v>
      </c>
      <c r="P278" s="39">
        <v>0</v>
      </c>
      <c r="Q278" s="27"/>
    </row>
    <row r="279" spans="1:17" s="1" customFormat="1" ht="183" customHeight="1" x14ac:dyDescent="0.2">
      <c r="A279" s="2" t="s">
        <v>179</v>
      </c>
      <c r="B279" s="8" t="s">
        <v>77</v>
      </c>
      <c r="C279" s="8" t="s">
        <v>134</v>
      </c>
      <c r="D279" s="15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27"/>
    </row>
    <row r="280" spans="1:17" s="1" customFormat="1" x14ac:dyDescent="0.2">
      <c r="A280" s="46"/>
      <c r="B280" s="58" t="s">
        <v>226</v>
      </c>
      <c r="C280" s="59"/>
      <c r="D280" s="15">
        <f t="shared" si="19"/>
        <v>57948.6</v>
      </c>
      <c r="E280" s="43">
        <v>2848.6</v>
      </c>
      <c r="F280" s="43">
        <v>23364.400000000001</v>
      </c>
      <c r="G280" s="43">
        <v>0</v>
      </c>
      <c r="H280" s="43">
        <v>0</v>
      </c>
      <c r="I280" s="43">
        <v>0</v>
      </c>
      <c r="J280" s="43">
        <v>0</v>
      </c>
      <c r="K280" s="43">
        <v>31735.599999999999</v>
      </c>
      <c r="L280" s="43">
        <v>0</v>
      </c>
      <c r="M280" s="43">
        <v>0</v>
      </c>
      <c r="N280" s="43">
        <v>0</v>
      </c>
      <c r="O280" s="43">
        <v>0</v>
      </c>
      <c r="P280" s="43">
        <v>0</v>
      </c>
      <c r="Q280" s="27"/>
    </row>
    <row r="281" spans="1:17" s="1" customFormat="1" x14ac:dyDescent="0.2">
      <c r="A281" s="46"/>
      <c r="B281" s="58" t="s">
        <v>227</v>
      </c>
      <c r="C281" s="59"/>
      <c r="D281" s="15">
        <f t="shared" si="19"/>
        <v>57948.6</v>
      </c>
      <c r="E281" s="39">
        <v>2848.6</v>
      </c>
      <c r="F281" s="39">
        <v>23364.400000000001</v>
      </c>
      <c r="G281" s="39">
        <v>0</v>
      </c>
      <c r="H281" s="39">
        <v>0</v>
      </c>
      <c r="I281" s="39">
        <v>0</v>
      </c>
      <c r="J281" s="39">
        <v>0</v>
      </c>
      <c r="K281" s="39">
        <v>31735.599999999999</v>
      </c>
      <c r="L281" s="39">
        <v>0</v>
      </c>
      <c r="M281" s="39">
        <v>0</v>
      </c>
      <c r="N281" s="39">
        <v>0</v>
      </c>
      <c r="O281" s="39">
        <v>0</v>
      </c>
      <c r="P281" s="39">
        <v>0</v>
      </c>
      <c r="Q281" s="27"/>
    </row>
    <row r="282" spans="1:17" s="1" customFormat="1" x14ac:dyDescent="0.2">
      <c r="A282" s="46"/>
      <c r="B282" s="58" t="s">
        <v>228</v>
      </c>
      <c r="C282" s="59"/>
      <c r="D282" s="15">
        <f t="shared" si="19"/>
        <v>9870.7543000000005</v>
      </c>
      <c r="E282" s="39">
        <v>390.51600000000002</v>
      </c>
      <c r="F282" s="39">
        <v>3473.3735000000001</v>
      </c>
      <c r="G282" s="39">
        <v>0</v>
      </c>
      <c r="H282" s="39">
        <v>0</v>
      </c>
      <c r="I282" s="39">
        <v>0</v>
      </c>
      <c r="J282" s="39">
        <v>0</v>
      </c>
      <c r="K282" s="39">
        <v>6006.8647999999994</v>
      </c>
      <c r="L282" s="39">
        <v>0</v>
      </c>
      <c r="M282" s="39">
        <v>0</v>
      </c>
      <c r="N282" s="39">
        <v>0</v>
      </c>
      <c r="O282" s="39">
        <v>0</v>
      </c>
      <c r="P282" s="39">
        <v>0</v>
      </c>
      <c r="Q282" s="27"/>
    </row>
    <row r="283" spans="1:17" s="1" customFormat="1" ht="51" x14ac:dyDescent="0.2">
      <c r="A283" s="2" t="s">
        <v>180</v>
      </c>
      <c r="B283" s="10" t="s">
        <v>77</v>
      </c>
      <c r="C283" s="10" t="s">
        <v>135</v>
      </c>
      <c r="D283" s="15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27"/>
    </row>
    <row r="284" spans="1:17" s="1" customFormat="1" x14ac:dyDescent="0.2">
      <c r="A284" s="2"/>
      <c r="B284" s="58" t="s">
        <v>226</v>
      </c>
      <c r="C284" s="59"/>
      <c r="D284" s="15">
        <f t="shared" si="19"/>
        <v>176.89999999999998</v>
      </c>
      <c r="E284" s="48">
        <v>111.3</v>
      </c>
      <c r="F284" s="48">
        <v>64.5</v>
      </c>
      <c r="G284" s="48">
        <v>0.1</v>
      </c>
      <c r="H284" s="48">
        <v>0.2</v>
      </c>
      <c r="I284" s="48">
        <v>0.1</v>
      </c>
      <c r="J284" s="48">
        <v>0</v>
      </c>
      <c r="K284" s="48">
        <v>0.1</v>
      </c>
      <c r="L284" s="48">
        <v>0.1</v>
      </c>
      <c r="M284" s="48">
        <v>0</v>
      </c>
      <c r="N284" s="48">
        <v>0.1</v>
      </c>
      <c r="O284" s="48">
        <v>0.4</v>
      </c>
      <c r="P284" s="48">
        <v>0</v>
      </c>
      <c r="Q284" s="27"/>
    </row>
    <row r="285" spans="1:17" s="1" customFormat="1" x14ac:dyDescent="0.2">
      <c r="A285" s="2"/>
      <c r="B285" s="58" t="s">
        <v>227</v>
      </c>
      <c r="C285" s="59"/>
      <c r="D285" s="15">
        <f t="shared" si="19"/>
        <v>176.89999999999998</v>
      </c>
      <c r="E285" s="39">
        <v>111.3</v>
      </c>
      <c r="F285" s="39">
        <v>64.5</v>
      </c>
      <c r="G285" s="39">
        <v>0.1</v>
      </c>
      <c r="H285" s="39">
        <v>0.2</v>
      </c>
      <c r="I285" s="39">
        <v>0.1</v>
      </c>
      <c r="J285" s="39">
        <v>0</v>
      </c>
      <c r="K285" s="39">
        <v>0.1</v>
      </c>
      <c r="L285" s="39">
        <v>0.1</v>
      </c>
      <c r="M285" s="39">
        <v>0</v>
      </c>
      <c r="N285" s="39">
        <v>0.1</v>
      </c>
      <c r="O285" s="39">
        <v>0.4</v>
      </c>
      <c r="P285" s="39">
        <v>0</v>
      </c>
      <c r="Q285" s="27"/>
    </row>
    <row r="286" spans="1:17" s="1" customFormat="1" x14ac:dyDescent="0.2">
      <c r="A286" s="2"/>
      <c r="B286" s="58" t="s">
        <v>228</v>
      </c>
      <c r="C286" s="59"/>
      <c r="D286" s="15">
        <f t="shared" si="19"/>
        <v>176.89999999999998</v>
      </c>
      <c r="E286" s="39">
        <v>111.3</v>
      </c>
      <c r="F286" s="39">
        <v>64.5</v>
      </c>
      <c r="G286" s="39">
        <v>0.1</v>
      </c>
      <c r="H286" s="39">
        <v>0.2</v>
      </c>
      <c r="I286" s="39">
        <v>0.1</v>
      </c>
      <c r="J286" s="39">
        <v>0</v>
      </c>
      <c r="K286" s="39">
        <v>0.1</v>
      </c>
      <c r="L286" s="39">
        <v>0.1</v>
      </c>
      <c r="M286" s="39">
        <v>0</v>
      </c>
      <c r="N286" s="39">
        <v>0.1</v>
      </c>
      <c r="O286" s="39">
        <v>0.4</v>
      </c>
      <c r="P286" s="39">
        <v>0</v>
      </c>
      <c r="Q286" s="27"/>
    </row>
    <row r="287" spans="1:17" s="1" customFormat="1" ht="94.5" customHeight="1" x14ac:dyDescent="0.2">
      <c r="A287" s="2" t="s">
        <v>181</v>
      </c>
      <c r="B287" s="11" t="s">
        <v>77</v>
      </c>
      <c r="C287" s="11" t="s">
        <v>136</v>
      </c>
      <c r="D287" s="15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27"/>
    </row>
    <row r="288" spans="1:17" s="1" customFormat="1" x14ac:dyDescent="0.2">
      <c r="A288" s="2"/>
      <c r="B288" s="58" t="s">
        <v>226</v>
      </c>
      <c r="C288" s="59"/>
      <c r="D288" s="15">
        <f t="shared" si="19"/>
        <v>73937.600000000006</v>
      </c>
      <c r="E288" s="45">
        <v>0</v>
      </c>
      <c r="F288" s="45">
        <v>50.099999999998545</v>
      </c>
      <c r="G288" s="45">
        <v>1096.4000000000001</v>
      </c>
      <c r="H288" s="45">
        <v>1101.6999999999998</v>
      </c>
      <c r="I288" s="45">
        <v>1052.7</v>
      </c>
      <c r="J288" s="45">
        <v>1282.7</v>
      </c>
      <c r="K288" s="45">
        <v>4681.8</v>
      </c>
      <c r="L288" s="45">
        <v>12590.299999999996</v>
      </c>
      <c r="M288" s="45">
        <v>3929.8</v>
      </c>
      <c r="N288" s="45">
        <v>2249.6</v>
      </c>
      <c r="O288" s="45">
        <v>45902.500000000007</v>
      </c>
      <c r="P288" s="45">
        <v>0</v>
      </c>
      <c r="Q288" s="27"/>
    </row>
    <row r="289" spans="1:17" s="1" customFormat="1" x14ac:dyDescent="0.2">
      <c r="A289" s="2"/>
      <c r="B289" s="58" t="s">
        <v>227</v>
      </c>
      <c r="C289" s="59"/>
      <c r="D289" s="15">
        <f t="shared" si="19"/>
        <v>73937.600000000006</v>
      </c>
      <c r="E289" s="39">
        <v>0</v>
      </c>
      <c r="F289" s="39">
        <v>50.099999999998545</v>
      </c>
      <c r="G289" s="39">
        <v>1096.4000000000001</v>
      </c>
      <c r="H289" s="39">
        <v>1101.6999999999998</v>
      </c>
      <c r="I289" s="39">
        <v>1052.7</v>
      </c>
      <c r="J289" s="39">
        <v>1282.7</v>
      </c>
      <c r="K289" s="39">
        <v>4681.8</v>
      </c>
      <c r="L289" s="39">
        <v>12590.299999999996</v>
      </c>
      <c r="M289" s="39">
        <v>3929.8</v>
      </c>
      <c r="N289" s="39">
        <v>2249.6</v>
      </c>
      <c r="O289" s="39">
        <v>45902.500000000007</v>
      </c>
      <c r="P289" s="39">
        <v>0</v>
      </c>
      <c r="Q289" s="27"/>
    </row>
    <row r="290" spans="1:17" s="1" customFormat="1" x14ac:dyDescent="0.2">
      <c r="A290" s="2"/>
      <c r="B290" s="58" t="s">
        <v>228</v>
      </c>
      <c r="C290" s="59"/>
      <c r="D290" s="15">
        <f t="shared" si="19"/>
        <v>6616.1409999999996</v>
      </c>
      <c r="E290" s="39">
        <v>0</v>
      </c>
      <c r="F290" s="39">
        <v>0</v>
      </c>
      <c r="G290" s="39">
        <v>0</v>
      </c>
      <c r="H290" s="39">
        <v>0</v>
      </c>
      <c r="I290" s="39">
        <v>0</v>
      </c>
      <c r="J290" s="39">
        <v>19.755500000000001</v>
      </c>
      <c r="K290" s="39">
        <v>695.56659999999999</v>
      </c>
      <c r="L290" s="39">
        <v>1222.2996000000001</v>
      </c>
      <c r="M290" s="39">
        <v>458.55690000000004</v>
      </c>
      <c r="N290" s="39">
        <v>358.30799999999999</v>
      </c>
      <c r="O290" s="39">
        <v>3861.6543999999999</v>
      </c>
      <c r="P290" s="39">
        <v>0</v>
      </c>
      <c r="Q290" s="27"/>
    </row>
    <row r="291" spans="1:17" s="1" customFormat="1" ht="63.75" x14ac:dyDescent="0.2">
      <c r="A291" s="2" t="s">
        <v>182</v>
      </c>
      <c r="B291" s="11" t="s">
        <v>77</v>
      </c>
      <c r="C291" s="11" t="s">
        <v>192</v>
      </c>
      <c r="D291" s="15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27"/>
    </row>
    <row r="292" spans="1:17" s="1" customFormat="1" x14ac:dyDescent="0.2">
      <c r="A292" s="2"/>
      <c r="B292" s="58" t="s">
        <v>226</v>
      </c>
      <c r="C292" s="59"/>
      <c r="D292" s="15">
        <f t="shared" si="19"/>
        <v>110475.4</v>
      </c>
      <c r="E292" s="45">
        <v>192.7</v>
      </c>
      <c r="F292" s="45">
        <v>35789.4</v>
      </c>
      <c r="G292" s="45">
        <v>81.8</v>
      </c>
      <c r="H292" s="45">
        <v>67.900000000000006</v>
      </c>
      <c r="I292" s="45">
        <v>1509.7</v>
      </c>
      <c r="J292" s="45">
        <v>147.80000000000001</v>
      </c>
      <c r="K292" s="45">
        <v>897.7</v>
      </c>
      <c r="L292" s="45">
        <v>39430.400000000001</v>
      </c>
      <c r="M292" s="45">
        <v>648</v>
      </c>
      <c r="N292" s="45">
        <v>1410.4</v>
      </c>
      <c r="O292" s="45">
        <v>30299.599999999999</v>
      </c>
      <c r="P292" s="45">
        <v>0</v>
      </c>
      <c r="Q292" s="27"/>
    </row>
    <row r="293" spans="1:17" s="1" customFormat="1" x14ac:dyDescent="0.2">
      <c r="A293" s="2"/>
      <c r="B293" s="58" t="s">
        <v>227</v>
      </c>
      <c r="C293" s="59"/>
      <c r="D293" s="15">
        <f t="shared" si="19"/>
        <v>110475.4</v>
      </c>
      <c r="E293" s="39">
        <v>192.7</v>
      </c>
      <c r="F293" s="39">
        <v>35789.4</v>
      </c>
      <c r="G293" s="39">
        <v>81.8</v>
      </c>
      <c r="H293" s="39">
        <v>67.900000000000006</v>
      </c>
      <c r="I293" s="39">
        <v>1509.7</v>
      </c>
      <c r="J293" s="39">
        <v>147.80000000000001</v>
      </c>
      <c r="K293" s="39">
        <v>897.7</v>
      </c>
      <c r="L293" s="39">
        <v>39430.400000000001</v>
      </c>
      <c r="M293" s="39">
        <v>648</v>
      </c>
      <c r="N293" s="39">
        <v>1410.4</v>
      </c>
      <c r="O293" s="39">
        <v>30299.599999999999</v>
      </c>
      <c r="P293" s="39">
        <v>0</v>
      </c>
      <c r="Q293" s="27"/>
    </row>
    <row r="294" spans="1:17" s="1" customFormat="1" x14ac:dyDescent="0.2">
      <c r="A294" s="2"/>
      <c r="B294" s="58" t="s">
        <v>228</v>
      </c>
      <c r="C294" s="59"/>
      <c r="D294" s="15">
        <f t="shared" si="19"/>
        <v>15802.062</v>
      </c>
      <c r="E294" s="39">
        <v>64.869199999999992</v>
      </c>
      <c r="F294" s="39">
        <v>4500</v>
      </c>
      <c r="G294" s="39">
        <v>0</v>
      </c>
      <c r="H294" s="39">
        <v>0</v>
      </c>
      <c r="I294" s="39">
        <v>0</v>
      </c>
      <c r="J294" s="39">
        <v>0</v>
      </c>
      <c r="K294" s="39">
        <v>0</v>
      </c>
      <c r="L294" s="39">
        <v>9694.2438000000002</v>
      </c>
      <c r="M294" s="39">
        <v>87.8566</v>
      </c>
      <c r="N294" s="39">
        <v>0</v>
      </c>
      <c r="O294" s="39">
        <v>1455.0924</v>
      </c>
      <c r="P294" s="39">
        <v>0</v>
      </c>
      <c r="Q294" s="27"/>
    </row>
    <row r="295" spans="1:17" s="1" customFormat="1" ht="63.75" x14ac:dyDescent="0.2">
      <c r="A295" s="2" t="s">
        <v>183</v>
      </c>
      <c r="B295" s="11" t="s">
        <v>137</v>
      </c>
      <c r="C295" s="11" t="s">
        <v>138</v>
      </c>
      <c r="D295" s="15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27"/>
    </row>
    <row r="296" spans="1:17" s="1" customFormat="1" x14ac:dyDescent="0.2">
      <c r="A296" s="2"/>
      <c r="B296" s="58" t="s">
        <v>226</v>
      </c>
      <c r="C296" s="59"/>
      <c r="D296" s="15">
        <f t="shared" si="19"/>
        <v>1799.5000000000002</v>
      </c>
      <c r="E296" s="45">
        <v>224.2</v>
      </c>
      <c r="F296" s="45">
        <v>112.8</v>
      </c>
      <c r="G296" s="45">
        <v>118.7</v>
      </c>
      <c r="H296" s="45">
        <v>99.9</v>
      </c>
      <c r="I296" s="45">
        <v>93.7</v>
      </c>
      <c r="J296" s="45">
        <v>237.4</v>
      </c>
      <c r="K296" s="45">
        <v>99.9</v>
      </c>
      <c r="L296" s="45">
        <v>124.9</v>
      </c>
      <c r="M296" s="45">
        <v>112.4</v>
      </c>
      <c r="N296" s="45">
        <v>124.9</v>
      </c>
      <c r="O296" s="45">
        <v>450.7</v>
      </c>
      <c r="P296" s="45">
        <v>0</v>
      </c>
      <c r="Q296" s="27"/>
    </row>
    <row r="297" spans="1:17" s="1" customFormat="1" x14ac:dyDescent="0.2">
      <c r="A297" s="2"/>
      <c r="B297" s="58" t="s">
        <v>227</v>
      </c>
      <c r="C297" s="59"/>
      <c r="D297" s="15">
        <f t="shared" si="19"/>
        <v>1799.5000000000002</v>
      </c>
      <c r="E297" s="39">
        <v>224.2</v>
      </c>
      <c r="F297" s="39">
        <v>112.8</v>
      </c>
      <c r="G297" s="39">
        <v>118.7</v>
      </c>
      <c r="H297" s="39">
        <v>99.9</v>
      </c>
      <c r="I297" s="39">
        <v>93.7</v>
      </c>
      <c r="J297" s="39">
        <v>237.4</v>
      </c>
      <c r="K297" s="39">
        <v>99.9</v>
      </c>
      <c r="L297" s="39">
        <v>124.9</v>
      </c>
      <c r="M297" s="39">
        <v>112.4</v>
      </c>
      <c r="N297" s="39">
        <v>124.9</v>
      </c>
      <c r="O297" s="39">
        <v>450.7</v>
      </c>
      <c r="P297" s="39">
        <v>0</v>
      </c>
      <c r="Q297" s="27"/>
    </row>
    <row r="298" spans="1:17" s="1" customFormat="1" x14ac:dyDescent="0.2">
      <c r="A298" s="2"/>
      <c r="B298" s="58" t="s">
        <v>228</v>
      </c>
      <c r="C298" s="59"/>
      <c r="D298" s="15">
        <f t="shared" ref="D298:D361" si="20">SUM(E298:P298)</f>
        <v>449.88</v>
      </c>
      <c r="E298" s="39">
        <v>56.048999999999999</v>
      </c>
      <c r="F298" s="39">
        <v>28.2</v>
      </c>
      <c r="G298" s="39">
        <v>29.681999999999999</v>
      </c>
      <c r="H298" s="39">
        <v>24.975000000000001</v>
      </c>
      <c r="I298" s="39">
        <v>23.423999999999999</v>
      </c>
      <c r="J298" s="39">
        <v>59.348999999999997</v>
      </c>
      <c r="K298" s="39">
        <v>24.975000000000001</v>
      </c>
      <c r="L298" s="39">
        <v>31.224</v>
      </c>
      <c r="M298" s="39">
        <v>28.100999999999999</v>
      </c>
      <c r="N298" s="39">
        <v>31.224</v>
      </c>
      <c r="O298" s="39">
        <v>112.67700000000001</v>
      </c>
      <c r="P298" s="39">
        <v>0</v>
      </c>
      <c r="Q298" s="27"/>
    </row>
    <row r="299" spans="1:17" s="1" customFormat="1" ht="38.25" x14ac:dyDescent="0.2">
      <c r="A299" s="2" t="s">
        <v>184</v>
      </c>
      <c r="B299" s="11" t="s">
        <v>137</v>
      </c>
      <c r="C299" s="11" t="s">
        <v>139</v>
      </c>
      <c r="D299" s="15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27"/>
    </row>
    <row r="300" spans="1:17" s="1" customFormat="1" x14ac:dyDescent="0.2">
      <c r="A300" s="2"/>
      <c r="B300" s="58" t="s">
        <v>226</v>
      </c>
      <c r="C300" s="59"/>
      <c r="D300" s="15">
        <f t="shared" si="20"/>
        <v>34145.800000000003</v>
      </c>
      <c r="E300" s="45">
        <v>2809</v>
      </c>
      <c r="F300" s="45">
        <v>2640.3</v>
      </c>
      <c r="G300" s="45">
        <v>1999.1</v>
      </c>
      <c r="H300" s="45">
        <v>1747</v>
      </c>
      <c r="I300" s="45">
        <v>1570.1</v>
      </c>
      <c r="J300" s="45">
        <v>1817.6</v>
      </c>
      <c r="K300" s="45">
        <v>1838.6</v>
      </c>
      <c r="L300" s="45">
        <v>3732.7</v>
      </c>
      <c r="M300" s="45">
        <v>1872.2</v>
      </c>
      <c r="N300" s="45">
        <v>1199.0999999999999</v>
      </c>
      <c r="O300" s="45">
        <v>12920.1</v>
      </c>
      <c r="P300" s="45">
        <v>0</v>
      </c>
      <c r="Q300" s="27"/>
    </row>
    <row r="301" spans="1:17" s="1" customFormat="1" x14ac:dyDescent="0.2">
      <c r="A301" s="2"/>
      <c r="B301" s="58" t="s">
        <v>227</v>
      </c>
      <c r="C301" s="59"/>
      <c r="D301" s="15">
        <f t="shared" si="20"/>
        <v>34145.800000000003</v>
      </c>
      <c r="E301" s="39">
        <v>2809</v>
      </c>
      <c r="F301" s="39">
        <v>2640.3</v>
      </c>
      <c r="G301" s="39">
        <v>1999.1</v>
      </c>
      <c r="H301" s="39">
        <v>1747</v>
      </c>
      <c r="I301" s="39">
        <v>1570.1</v>
      </c>
      <c r="J301" s="39">
        <v>1817.6</v>
      </c>
      <c r="K301" s="39">
        <v>1838.6</v>
      </c>
      <c r="L301" s="39">
        <v>3732.7</v>
      </c>
      <c r="M301" s="39">
        <v>1872.2</v>
      </c>
      <c r="N301" s="39">
        <v>1199.0999999999999</v>
      </c>
      <c r="O301" s="39">
        <v>12920.1</v>
      </c>
      <c r="P301" s="39">
        <v>0</v>
      </c>
      <c r="Q301" s="27"/>
    </row>
    <row r="302" spans="1:17" s="1" customFormat="1" x14ac:dyDescent="0.2">
      <c r="A302" s="2"/>
      <c r="B302" s="58" t="s">
        <v>228</v>
      </c>
      <c r="C302" s="59"/>
      <c r="D302" s="15">
        <f t="shared" si="20"/>
        <v>100</v>
      </c>
      <c r="E302" s="39">
        <v>0</v>
      </c>
      <c r="F302" s="39">
        <v>0</v>
      </c>
      <c r="G302" s="39">
        <v>0</v>
      </c>
      <c r="H302" s="39">
        <v>0</v>
      </c>
      <c r="I302" s="39">
        <v>0</v>
      </c>
      <c r="J302" s="39">
        <v>0</v>
      </c>
      <c r="K302" s="39">
        <v>0</v>
      </c>
      <c r="L302" s="39">
        <v>0</v>
      </c>
      <c r="M302" s="39">
        <v>0</v>
      </c>
      <c r="N302" s="39">
        <v>0</v>
      </c>
      <c r="O302" s="39">
        <v>100</v>
      </c>
      <c r="P302" s="39">
        <v>0</v>
      </c>
      <c r="Q302" s="27"/>
    </row>
    <row r="303" spans="1:17" s="1" customFormat="1" ht="63.75" x14ac:dyDescent="0.2">
      <c r="A303" s="2" t="s">
        <v>194</v>
      </c>
      <c r="B303" s="11" t="s">
        <v>140</v>
      </c>
      <c r="C303" s="11" t="s">
        <v>141</v>
      </c>
      <c r="D303" s="15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27"/>
    </row>
    <row r="304" spans="1:17" s="1" customFormat="1" x14ac:dyDescent="0.2">
      <c r="A304" s="2"/>
      <c r="B304" s="58" t="s">
        <v>226</v>
      </c>
      <c r="C304" s="59"/>
      <c r="D304" s="15">
        <f t="shared" si="20"/>
        <v>16315.8</v>
      </c>
      <c r="E304" s="45">
        <v>2410.6</v>
      </c>
      <c r="F304" s="45">
        <v>1322.6</v>
      </c>
      <c r="G304" s="45">
        <v>1287.5</v>
      </c>
      <c r="H304" s="45">
        <v>1192.4000000000001</v>
      </c>
      <c r="I304" s="45">
        <v>1425.5</v>
      </c>
      <c r="J304" s="45">
        <v>1153.5</v>
      </c>
      <c r="K304" s="45">
        <v>1185.3</v>
      </c>
      <c r="L304" s="45">
        <v>1842.3</v>
      </c>
      <c r="M304" s="45">
        <v>1003.2</v>
      </c>
      <c r="N304" s="45">
        <v>967.6</v>
      </c>
      <c r="O304" s="45">
        <v>2525.3000000000002</v>
      </c>
      <c r="P304" s="45">
        <v>0</v>
      </c>
      <c r="Q304" s="27"/>
    </row>
    <row r="305" spans="1:17" s="1" customFormat="1" x14ac:dyDescent="0.2">
      <c r="A305" s="2"/>
      <c r="B305" s="58" t="s">
        <v>227</v>
      </c>
      <c r="C305" s="59"/>
      <c r="D305" s="15">
        <f t="shared" si="20"/>
        <v>16315.8</v>
      </c>
      <c r="E305" s="39">
        <v>2410.6</v>
      </c>
      <c r="F305" s="39">
        <v>1322.6</v>
      </c>
      <c r="G305" s="39">
        <v>1287.5</v>
      </c>
      <c r="H305" s="39">
        <v>1192.4000000000001</v>
      </c>
      <c r="I305" s="39">
        <v>1425.5</v>
      </c>
      <c r="J305" s="39">
        <v>1153.5</v>
      </c>
      <c r="K305" s="39">
        <v>1185.3</v>
      </c>
      <c r="L305" s="39">
        <v>1842.3</v>
      </c>
      <c r="M305" s="39">
        <v>1003.2</v>
      </c>
      <c r="N305" s="39">
        <v>967.6</v>
      </c>
      <c r="O305" s="39">
        <v>2525.3000000000002</v>
      </c>
      <c r="P305" s="39">
        <v>0</v>
      </c>
      <c r="Q305" s="27"/>
    </row>
    <row r="306" spans="1:17" s="1" customFormat="1" x14ac:dyDescent="0.2">
      <c r="A306" s="2"/>
      <c r="B306" s="58" t="s">
        <v>228</v>
      </c>
      <c r="C306" s="59"/>
      <c r="D306" s="15">
        <f t="shared" si="20"/>
        <v>4079.895</v>
      </c>
      <c r="E306" s="39">
        <v>602.67999999999995</v>
      </c>
      <c r="F306" s="39">
        <v>330.8</v>
      </c>
      <c r="G306" s="39">
        <v>322.25</v>
      </c>
      <c r="H306" s="39">
        <v>298.16000000000003</v>
      </c>
      <c r="I306" s="39">
        <v>356.39</v>
      </c>
      <c r="J306" s="39">
        <v>288.375</v>
      </c>
      <c r="K306" s="39">
        <v>296.32499999999999</v>
      </c>
      <c r="L306" s="39">
        <v>460.57499999999999</v>
      </c>
      <c r="M306" s="39">
        <v>250.8</v>
      </c>
      <c r="N306" s="39">
        <v>242.2</v>
      </c>
      <c r="O306" s="39">
        <v>631.34</v>
      </c>
      <c r="P306" s="39">
        <v>0</v>
      </c>
      <c r="Q306" s="27"/>
    </row>
    <row r="307" spans="1:17" s="1" customFormat="1" ht="38.25" x14ac:dyDescent="0.2">
      <c r="A307" s="2" t="s">
        <v>195</v>
      </c>
      <c r="B307" s="11" t="s">
        <v>142</v>
      </c>
      <c r="C307" s="11" t="s">
        <v>143</v>
      </c>
      <c r="D307" s="15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27"/>
    </row>
    <row r="308" spans="1:17" s="1" customFormat="1" x14ac:dyDescent="0.2">
      <c r="A308" s="2"/>
      <c r="B308" s="58" t="s">
        <v>226</v>
      </c>
      <c r="C308" s="59"/>
      <c r="D308" s="15">
        <f t="shared" si="20"/>
        <v>1566.8</v>
      </c>
      <c r="E308" s="45">
        <v>188.9</v>
      </c>
      <c r="F308" s="45">
        <v>120.1</v>
      </c>
      <c r="G308" s="45">
        <v>109.8</v>
      </c>
      <c r="H308" s="45">
        <v>109.8</v>
      </c>
      <c r="I308" s="45">
        <v>98</v>
      </c>
      <c r="J308" s="45">
        <v>115.6</v>
      </c>
      <c r="K308" s="45">
        <v>86.1</v>
      </c>
      <c r="L308" s="45">
        <v>198.4</v>
      </c>
      <c r="M308" s="45">
        <v>80.2</v>
      </c>
      <c r="N308" s="45">
        <v>86.1</v>
      </c>
      <c r="O308" s="45">
        <v>373.8</v>
      </c>
      <c r="P308" s="45">
        <v>0</v>
      </c>
      <c r="Q308" s="27"/>
    </row>
    <row r="309" spans="1:17" s="1" customFormat="1" x14ac:dyDescent="0.2">
      <c r="A309" s="2"/>
      <c r="B309" s="58" t="s">
        <v>227</v>
      </c>
      <c r="C309" s="59"/>
      <c r="D309" s="15">
        <f t="shared" si="20"/>
        <v>1566.8</v>
      </c>
      <c r="E309" s="39">
        <v>188.9</v>
      </c>
      <c r="F309" s="39">
        <v>120.1</v>
      </c>
      <c r="G309" s="39">
        <v>109.8</v>
      </c>
      <c r="H309" s="39">
        <v>109.8</v>
      </c>
      <c r="I309" s="39">
        <v>98</v>
      </c>
      <c r="J309" s="39">
        <v>115.6</v>
      </c>
      <c r="K309" s="39">
        <v>86.1</v>
      </c>
      <c r="L309" s="39">
        <v>198.4</v>
      </c>
      <c r="M309" s="39">
        <v>80.2</v>
      </c>
      <c r="N309" s="39">
        <v>86.1</v>
      </c>
      <c r="O309" s="39">
        <v>373.8</v>
      </c>
      <c r="P309" s="39">
        <v>0</v>
      </c>
      <c r="Q309" s="27"/>
    </row>
    <row r="310" spans="1:17" s="1" customFormat="1" x14ac:dyDescent="0.2">
      <c r="A310" s="2"/>
      <c r="B310" s="58" t="s">
        <v>228</v>
      </c>
      <c r="C310" s="59"/>
      <c r="D310" s="15">
        <f t="shared" si="20"/>
        <v>1566.8</v>
      </c>
      <c r="E310" s="39">
        <v>188.9</v>
      </c>
      <c r="F310" s="39">
        <v>120.1</v>
      </c>
      <c r="G310" s="39">
        <v>109.8</v>
      </c>
      <c r="H310" s="39">
        <v>109.8</v>
      </c>
      <c r="I310" s="39">
        <v>98</v>
      </c>
      <c r="J310" s="39">
        <v>115.6</v>
      </c>
      <c r="K310" s="39">
        <v>86.1</v>
      </c>
      <c r="L310" s="39">
        <v>198.4</v>
      </c>
      <c r="M310" s="39">
        <v>80.2</v>
      </c>
      <c r="N310" s="39">
        <v>86.1</v>
      </c>
      <c r="O310" s="39">
        <v>373.8</v>
      </c>
      <c r="P310" s="39">
        <v>0</v>
      </c>
      <c r="Q310" s="27"/>
    </row>
    <row r="311" spans="1:17" s="1" customFormat="1" ht="63.75" x14ac:dyDescent="0.2">
      <c r="A311" s="2" t="s">
        <v>201</v>
      </c>
      <c r="B311" s="11" t="s">
        <v>142</v>
      </c>
      <c r="C311" s="11" t="s">
        <v>144</v>
      </c>
      <c r="D311" s="15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27"/>
    </row>
    <row r="312" spans="1:17" s="1" customFormat="1" x14ac:dyDescent="0.2">
      <c r="A312" s="2"/>
      <c r="B312" s="58" t="s">
        <v>226</v>
      </c>
      <c r="C312" s="59"/>
      <c r="D312" s="15">
        <f t="shared" si="20"/>
        <v>4611</v>
      </c>
      <c r="E312" s="45">
        <v>906.7</v>
      </c>
      <c r="F312" s="45">
        <v>463.2</v>
      </c>
      <c r="G312" s="45">
        <v>471.4</v>
      </c>
      <c r="H312" s="45">
        <v>471.4</v>
      </c>
      <c r="I312" s="45">
        <v>589.20000000000005</v>
      </c>
      <c r="J312" s="45">
        <v>412.5</v>
      </c>
      <c r="K312" s="45">
        <v>412.5</v>
      </c>
      <c r="L312" s="45">
        <v>294.7</v>
      </c>
      <c r="M312" s="45">
        <v>294.7</v>
      </c>
      <c r="N312" s="45">
        <v>294.7</v>
      </c>
      <c r="O312" s="45">
        <v>0</v>
      </c>
      <c r="P312" s="45">
        <v>0</v>
      </c>
      <c r="Q312" s="27"/>
    </row>
    <row r="313" spans="1:17" s="1" customFormat="1" x14ac:dyDescent="0.2">
      <c r="A313" s="2"/>
      <c r="B313" s="58" t="s">
        <v>227</v>
      </c>
      <c r="C313" s="59"/>
      <c r="D313" s="15">
        <f t="shared" si="20"/>
        <v>4611</v>
      </c>
      <c r="E313" s="39">
        <v>906.7</v>
      </c>
      <c r="F313" s="39">
        <v>463.2</v>
      </c>
      <c r="G313" s="39">
        <v>471.4</v>
      </c>
      <c r="H313" s="39">
        <v>471.4</v>
      </c>
      <c r="I313" s="39">
        <v>589.20000000000005</v>
      </c>
      <c r="J313" s="39">
        <v>412.5</v>
      </c>
      <c r="K313" s="39">
        <v>412.5</v>
      </c>
      <c r="L313" s="39">
        <v>294.7</v>
      </c>
      <c r="M313" s="39">
        <v>294.7</v>
      </c>
      <c r="N313" s="39">
        <v>294.7</v>
      </c>
      <c r="O313" s="39">
        <v>0</v>
      </c>
      <c r="P313" s="39">
        <v>0</v>
      </c>
      <c r="Q313" s="27"/>
    </row>
    <row r="314" spans="1:17" s="1" customFormat="1" x14ac:dyDescent="0.2">
      <c r="A314" s="49"/>
      <c r="B314" s="66" t="s">
        <v>228</v>
      </c>
      <c r="C314" s="67"/>
      <c r="D314" s="21">
        <f t="shared" si="20"/>
        <v>4611</v>
      </c>
      <c r="E314" s="50">
        <v>906.7</v>
      </c>
      <c r="F314" s="50">
        <v>463.2</v>
      </c>
      <c r="G314" s="50">
        <v>471.4</v>
      </c>
      <c r="H314" s="50">
        <v>471.4</v>
      </c>
      <c r="I314" s="50">
        <v>589.20000000000005</v>
      </c>
      <c r="J314" s="50">
        <v>412.5</v>
      </c>
      <c r="K314" s="50">
        <v>412.5</v>
      </c>
      <c r="L314" s="50">
        <v>294.7</v>
      </c>
      <c r="M314" s="50">
        <v>294.7</v>
      </c>
      <c r="N314" s="50">
        <v>294.7</v>
      </c>
      <c r="O314" s="50">
        <v>0</v>
      </c>
      <c r="P314" s="50">
        <v>0</v>
      </c>
      <c r="Q314" s="27"/>
    </row>
    <row r="315" spans="1:17" s="1" customFormat="1" x14ac:dyDescent="0.2">
      <c r="A315" s="31" t="s">
        <v>185</v>
      </c>
      <c r="B315" s="57" t="s">
        <v>146</v>
      </c>
      <c r="C315" s="57"/>
      <c r="D315" s="32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27"/>
    </row>
    <row r="316" spans="1:17" s="1" customFormat="1" x14ac:dyDescent="0.2">
      <c r="A316" s="31"/>
      <c r="B316" s="57" t="s">
        <v>226</v>
      </c>
      <c r="C316" s="57"/>
      <c r="D316" s="32">
        <f>D320+D324+D328</f>
        <v>22156.300000000003</v>
      </c>
      <c r="E316" s="32">
        <f t="shared" ref="E316:P316" si="21">E320+E324+E328</f>
        <v>2906.2</v>
      </c>
      <c r="F316" s="32">
        <f t="shared" si="21"/>
        <v>4.9000000000000004</v>
      </c>
      <c r="G316" s="32">
        <f t="shared" si="21"/>
        <v>8702.2000000000007</v>
      </c>
      <c r="H316" s="32">
        <f t="shared" si="21"/>
        <v>6.1</v>
      </c>
      <c r="I316" s="32">
        <f t="shared" si="21"/>
        <v>6</v>
      </c>
      <c r="J316" s="32">
        <f t="shared" si="21"/>
        <v>10482.9</v>
      </c>
      <c r="K316" s="32">
        <f t="shared" si="21"/>
        <v>5.8</v>
      </c>
      <c r="L316" s="32">
        <f t="shared" si="21"/>
        <v>11.9</v>
      </c>
      <c r="M316" s="32">
        <f t="shared" si="21"/>
        <v>4</v>
      </c>
      <c r="N316" s="32">
        <f t="shared" si="21"/>
        <v>4.9000000000000004</v>
      </c>
      <c r="O316" s="32">
        <f t="shared" si="21"/>
        <v>21.4</v>
      </c>
      <c r="P316" s="32">
        <f t="shared" si="21"/>
        <v>0</v>
      </c>
      <c r="Q316" s="27"/>
    </row>
    <row r="317" spans="1:17" s="1" customFormat="1" x14ac:dyDescent="0.2">
      <c r="A317" s="31"/>
      <c r="B317" s="57" t="s">
        <v>227</v>
      </c>
      <c r="C317" s="57"/>
      <c r="D317" s="32">
        <f t="shared" ref="D317:P318" si="22">D321+D325+D329</f>
        <v>22156.300000000003</v>
      </c>
      <c r="E317" s="32">
        <f t="shared" si="22"/>
        <v>2906.2</v>
      </c>
      <c r="F317" s="32">
        <f t="shared" si="22"/>
        <v>4.9000000000000004</v>
      </c>
      <c r="G317" s="32">
        <f t="shared" si="22"/>
        <v>8702.2000000000007</v>
      </c>
      <c r="H317" s="32">
        <f t="shared" si="22"/>
        <v>6.1</v>
      </c>
      <c r="I317" s="32">
        <f t="shared" si="22"/>
        <v>6</v>
      </c>
      <c r="J317" s="32">
        <f t="shared" si="22"/>
        <v>10482.9</v>
      </c>
      <c r="K317" s="32">
        <f t="shared" si="22"/>
        <v>5.8</v>
      </c>
      <c r="L317" s="32">
        <f t="shared" si="22"/>
        <v>11.9</v>
      </c>
      <c r="M317" s="32">
        <f t="shared" si="22"/>
        <v>4</v>
      </c>
      <c r="N317" s="32">
        <f t="shared" si="22"/>
        <v>4.9000000000000004</v>
      </c>
      <c r="O317" s="32">
        <f t="shared" si="22"/>
        <v>21.4</v>
      </c>
      <c r="P317" s="32">
        <f t="shared" si="22"/>
        <v>0</v>
      </c>
      <c r="Q317" s="27"/>
    </row>
    <row r="318" spans="1:17" s="1" customFormat="1" x14ac:dyDescent="0.2">
      <c r="A318" s="31"/>
      <c r="B318" s="57" t="s">
        <v>228</v>
      </c>
      <c r="C318" s="57"/>
      <c r="D318" s="32">
        <f t="shared" si="22"/>
        <v>19.2</v>
      </c>
      <c r="E318" s="32">
        <f t="shared" si="22"/>
        <v>7.4</v>
      </c>
      <c r="F318" s="32">
        <f t="shared" si="22"/>
        <v>0</v>
      </c>
      <c r="G318" s="32">
        <f t="shared" si="22"/>
        <v>6</v>
      </c>
      <c r="H318" s="32">
        <f t="shared" si="22"/>
        <v>0</v>
      </c>
      <c r="I318" s="32">
        <f t="shared" si="22"/>
        <v>0</v>
      </c>
      <c r="J318" s="32">
        <f t="shared" si="22"/>
        <v>0</v>
      </c>
      <c r="K318" s="32">
        <f t="shared" si="22"/>
        <v>5.8</v>
      </c>
      <c r="L318" s="32">
        <f t="shared" si="22"/>
        <v>0</v>
      </c>
      <c r="M318" s="32">
        <f t="shared" si="22"/>
        <v>0</v>
      </c>
      <c r="N318" s="32">
        <f t="shared" si="22"/>
        <v>0</v>
      </c>
      <c r="O318" s="32">
        <f t="shared" si="22"/>
        <v>0</v>
      </c>
      <c r="P318" s="32">
        <f t="shared" si="22"/>
        <v>0</v>
      </c>
      <c r="Q318" s="27"/>
    </row>
    <row r="319" spans="1:17" s="1" customFormat="1" ht="38.25" x14ac:dyDescent="0.2">
      <c r="A319" s="23" t="s">
        <v>186</v>
      </c>
      <c r="B319" s="10" t="s">
        <v>74</v>
      </c>
      <c r="C319" s="10" t="s">
        <v>147</v>
      </c>
      <c r="D319" s="1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7"/>
    </row>
    <row r="320" spans="1:17" s="1" customFormat="1" x14ac:dyDescent="0.2">
      <c r="A320" s="2"/>
      <c r="B320" s="58" t="s">
        <v>226</v>
      </c>
      <c r="C320" s="59"/>
      <c r="D320" s="15">
        <f t="shared" si="20"/>
        <v>85</v>
      </c>
      <c r="E320" s="45">
        <v>7.5</v>
      </c>
      <c r="F320" s="45">
        <v>4.9000000000000004</v>
      </c>
      <c r="G320" s="45">
        <v>6</v>
      </c>
      <c r="H320" s="45">
        <v>6.1</v>
      </c>
      <c r="I320" s="45">
        <v>6</v>
      </c>
      <c r="J320" s="45">
        <v>6.5</v>
      </c>
      <c r="K320" s="45">
        <v>5.8</v>
      </c>
      <c r="L320" s="45">
        <v>11.9</v>
      </c>
      <c r="M320" s="45">
        <v>4</v>
      </c>
      <c r="N320" s="45">
        <v>4.9000000000000004</v>
      </c>
      <c r="O320" s="45">
        <v>21.4</v>
      </c>
      <c r="P320" s="45">
        <v>0</v>
      </c>
      <c r="Q320" s="27"/>
    </row>
    <row r="321" spans="1:17" s="1" customFormat="1" x14ac:dyDescent="0.2">
      <c r="A321" s="2"/>
      <c r="B321" s="58" t="s">
        <v>227</v>
      </c>
      <c r="C321" s="59"/>
      <c r="D321" s="15">
        <f t="shared" si="20"/>
        <v>85</v>
      </c>
      <c r="E321" s="39">
        <v>7.5</v>
      </c>
      <c r="F321" s="39">
        <v>4.9000000000000004</v>
      </c>
      <c r="G321" s="39">
        <v>6</v>
      </c>
      <c r="H321" s="39">
        <v>6.1</v>
      </c>
      <c r="I321" s="39">
        <v>6</v>
      </c>
      <c r="J321" s="39">
        <v>6.5</v>
      </c>
      <c r="K321" s="39">
        <v>5.8</v>
      </c>
      <c r="L321" s="39">
        <v>11.9</v>
      </c>
      <c r="M321" s="39">
        <v>4</v>
      </c>
      <c r="N321" s="39">
        <v>4.9000000000000004</v>
      </c>
      <c r="O321" s="39">
        <v>21.4</v>
      </c>
      <c r="P321" s="39">
        <v>0</v>
      </c>
      <c r="Q321" s="27"/>
    </row>
    <row r="322" spans="1:17" s="1" customFormat="1" x14ac:dyDescent="0.2">
      <c r="A322" s="2"/>
      <c r="B322" s="58" t="s">
        <v>228</v>
      </c>
      <c r="C322" s="59"/>
      <c r="D322" s="15">
        <f t="shared" si="20"/>
        <v>19.2</v>
      </c>
      <c r="E322" s="39">
        <v>7.4</v>
      </c>
      <c r="F322" s="39">
        <v>0</v>
      </c>
      <c r="G322" s="39">
        <v>6</v>
      </c>
      <c r="H322" s="39">
        <v>0</v>
      </c>
      <c r="I322" s="39">
        <v>0</v>
      </c>
      <c r="J322" s="39">
        <v>0</v>
      </c>
      <c r="K322" s="39">
        <v>5.8</v>
      </c>
      <c r="L322" s="39">
        <v>0</v>
      </c>
      <c r="M322" s="39">
        <v>0</v>
      </c>
      <c r="N322" s="39">
        <v>0</v>
      </c>
      <c r="O322" s="39">
        <v>0</v>
      </c>
      <c r="P322" s="39">
        <v>0</v>
      </c>
      <c r="Q322" s="27"/>
    </row>
    <row r="323" spans="1:17" s="1" customFormat="1" ht="51" x14ac:dyDescent="0.2">
      <c r="A323" s="2" t="s">
        <v>187</v>
      </c>
      <c r="B323" s="11" t="s">
        <v>137</v>
      </c>
      <c r="C323" s="11" t="s">
        <v>148</v>
      </c>
      <c r="D323" s="15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27"/>
    </row>
    <row r="324" spans="1:17" s="1" customFormat="1" x14ac:dyDescent="0.2">
      <c r="A324" s="2"/>
      <c r="B324" s="58" t="s">
        <v>226</v>
      </c>
      <c r="C324" s="59"/>
      <c r="D324" s="15">
        <f t="shared" si="20"/>
        <v>10476.4</v>
      </c>
      <c r="E324" s="45">
        <v>0</v>
      </c>
      <c r="F324" s="45">
        <v>0</v>
      </c>
      <c r="G324" s="45">
        <v>0</v>
      </c>
      <c r="H324" s="45">
        <v>0</v>
      </c>
      <c r="I324" s="45">
        <v>0</v>
      </c>
      <c r="J324" s="45">
        <f>10510.9-34.5</f>
        <v>10476.4</v>
      </c>
      <c r="K324" s="45">
        <v>0</v>
      </c>
      <c r="L324" s="45">
        <v>0</v>
      </c>
      <c r="M324" s="45">
        <v>0</v>
      </c>
      <c r="N324" s="45">
        <v>0</v>
      </c>
      <c r="O324" s="45">
        <v>0</v>
      </c>
      <c r="P324" s="45">
        <v>0</v>
      </c>
      <c r="Q324" s="27"/>
    </row>
    <row r="325" spans="1:17" s="1" customFormat="1" x14ac:dyDescent="0.2">
      <c r="A325" s="2"/>
      <c r="B325" s="58" t="s">
        <v>227</v>
      </c>
      <c r="C325" s="59"/>
      <c r="D325" s="15">
        <f t="shared" si="20"/>
        <v>10476.4</v>
      </c>
      <c r="E325" s="39">
        <v>0</v>
      </c>
      <c r="F325" s="39">
        <v>0</v>
      </c>
      <c r="G325" s="39">
        <v>0</v>
      </c>
      <c r="H325" s="39">
        <v>0</v>
      </c>
      <c r="I325" s="39">
        <v>0</v>
      </c>
      <c r="J325" s="39">
        <v>10476.4</v>
      </c>
      <c r="K325" s="39">
        <v>0</v>
      </c>
      <c r="L325" s="39">
        <v>0</v>
      </c>
      <c r="M325" s="39">
        <v>0</v>
      </c>
      <c r="N325" s="39">
        <v>0</v>
      </c>
      <c r="O325" s="39">
        <v>0</v>
      </c>
      <c r="P325" s="39">
        <v>0</v>
      </c>
      <c r="Q325" s="27"/>
    </row>
    <row r="326" spans="1:17" s="1" customFormat="1" x14ac:dyDescent="0.2">
      <c r="A326" s="2"/>
      <c r="B326" s="58" t="s">
        <v>228</v>
      </c>
      <c r="C326" s="59"/>
      <c r="D326" s="15">
        <f t="shared" si="20"/>
        <v>0</v>
      </c>
      <c r="E326" s="39">
        <v>0</v>
      </c>
      <c r="F326" s="39">
        <v>0</v>
      </c>
      <c r="G326" s="39">
        <v>0</v>
      </c>
      <c r="H326" s="39">
        <v>0</v>
      </c>
      <c r="I326" s="39">
        <v>0</v>
      </c>
      <c r="J326" s="39">
        <v>0</v>
      </c>
      <c r="K326" s="39">
        <v>0</v>
      </c>
      <c r="L326" s="39">
        <v>0</v>
      </c>
      <c r="M326" s="39">
        <v>0</v>
      </c>
      <c r="N326" s="39">
        <v>0</v>
      </c>
      <c r="O326" s="39">
        <v>0</v>
      </c>
      <c r="P326" s="39">
        <v>0</v>
      </c>
      <c r="Q326" s="27"/>
    </row>
    <row r="327" spans="1:17" s="1" customFormat="1" ht="63.75" x14ac:dyDescent="0.2">
      <c r="A327" s="2" t="s">
        <v>188</v>
      </c>
      <c r="B327" s="11" t="s">
        <v>137</v>
      </c>
      <c r="C327" s="11" t="s">
        <v>149</v>
      </c>
      <c r="D327" s="15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27"/>
    </row>
    <row r="328" spans="1:17" s="1" customFormat="1" x14ac:dyDescent="0.2">
      <c r="A328" s="2"/>
      <c r="B328" s="58" t="s">
        <v>226</v>
      </c>
      <c r="C328" s="59"/>
      <c r="D328" s="15">
        <f t="shared" si="20"/>
        <v>11594.900000000001</v>
      </c>
      <c r="E328" s="45">
        <v>2898.7</v>
      </c>
      <c r="F328" s="45">
        <v>0</v>
      </c>
      <c r="G328" s="45">
        <v>8696.2000000000007</v>
      </c>
      <c r="H328" s="45">
        <v>0</v>
      </c>
      <c r="I328" s="45">
        <v>0</v>
      </c>
      <c r="J328" s="45">
        <v>0</v>
      </c>
      <c r="K328" s="45">
        <v>0</v>
      </c>
      <c r="L328" s="45">
        <v>0</v>
      </c>
      <c r="M328" s="45">
        <v>0</v>
      </c>
      <c r="N328" s="45">
        <v>0</v>
      </c>
      <c r="O328" s="45">
        <v>0</v>
      </c>
      <c r="P328" s="45">
        <v>0</v>
      </c>
      <c r="Q328" s="27"/>
    </row>
    <row r="329" spans="1:17" s="1" customFormat="1" x14ac:dyDescent="0.2">
      <c r="A329" s="2"/>
      <c r="B329" s="58" t="s">
        <v>227</v>
      </c>
      <c r="C329" s="59"/>
      <c r="D329" s="15">
        <f t="shared" si="20"/>
        <v>11594.900000000001</v>
      </c>
      <c r="E329" s="39">
        <v>2898.7</v>
      </c>
      <c r="F329" s="39">
        <v>0</v>
      </c>
      <c r="G329" s="39">
        <v>8696.2000000000007</v>
      </c>
      <c r="H329" s="39">
        <v>0</v>
      </c>
      <c r="I329" s="39">
        <v>0</v>
      </c>
      <c r="J329" s="39">
        <v>0</v>
      </c>
      <c r="K329" s="39">
        <v>0</v>
      </c>
      <c r="L329" s="39">
        <v>0</v>
      </c>
      <c r="M329" s="39">
        <v>0</v>
      </c>
      <c r="N329" s="39">
        <v>0</v>
      </c>
      <c r="O329" s="39">
        <v>0</v>
      </c>
      <c r="P329" s="39">
        <v>0</v>
      </c>
      <c r="Q329" s="27"/>
    </row>
    <row r="330" spans="1:17" s="1" customFormat="1" x14ac:dyDescent="0.2">
      <c r="A330" s="2"/>
      <c r="B330" s="58" t="s">
        <v>228</v>
      </c>
      <c r="C330" s="59"/>
      <c r="D330" s="15">
        <f t="shared" si="20"/>
        <v>0</v>
      </c>
      <c r="E330" s="39">
        <v>0</v>
      </c>
      <c r="F330" s="39">
        <v>0</v>
      </c>
      <c r="G330" s="39">
        <v>0</v>
      </c>
      <c r="H330" s="39">
        <v>0</v>
      </c>
      <c r="I330" s="39">
        <v>0</v>
      </c>
      <c r="J330" s="39">
        <v>0</v>
      </c>
      <c r="K330" s="39">
        <v>0</v>
      </c>
      <c r="L330" s="39">
        <v>0</v>
      </c>
      <c r="M330" s="39">
        <v>0</v>
      </c>
      <c r="N330" s="39">
        <v>0</v>
      </c>
      <c r="O330" s="39">
        <v>0</v>
      </c>
      <c r="P330" s="39">
        <v>0</v>
      </c>
      <c r="Q330" s="27"/>
    </row>
    <row r="331" spans="1:17" s="1" customFormat="1" x14ac:dyDescent="0.2">
      <c r="A331" s="28" t="s">
        <v>15</v>
      </c>
      <c r="B331" s="65" t="s">
        <v>150</v>
      </c>
      <c r="C331" s="65"/>
      <c r="D331" s="29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4"/>
      <c r="Q331" s="27"/>
    </row>
    <row r="332" spans="1:17" s="1" customFormat="1" ht="12.75" customHeight="1" x14ac:dyDescent="0.2">
      <c r="A332" s="28"/>
      <c r="B332" s="62" t="s">
        <v>226</v>
      </c>
      <c r="C332" s="63"/>
      <c r="D332" s="51">
        <f>D336+D340+D344+D348+D352+D356+D360+D364+D368+D372</f>
        <v>900207.59999999986</v>
      </c>
      <c r="E332" s="51">
        <f t="shared" ref="E332:P332" si="23">E336+E340+E344+E348+E352+E356+E360+E364+E368+E372</f>
        <v>98865.8</v>
      </c>
      <c r="F332" s="51">
        <f t="shared" si="23"/>
        <v>56731.9</v>
      </c>
      <c r="G332" s="51">
        <f t="shared" si="23"/>
        <v>52846.500000000007</v>
      </c>
      <c r="H332" s="51">
        <f t="shared" si="23"/>
        <v>44699.7</v>
      </c>
      <c r="I332" s="51">
        <f t="shared" si="23"/>
        <v>42653.5</v>
      </c>
      <c r="J332" s="51">
        <f t="shared" si="23"/>
        <v>55864.100000000006</v>
      </c>
      <c r="K332" s="51">
        <f t="shared" si="23"/>
        <v>35185.599999999999</v>
      </c>
      <c r="L332" s="51">
        <f t="shared" si="23"/>
        <v>58781.4</v>
      </c>
      <c r="M332" s="51">
        <f t="shared" si="23"/>
        <v>20911.8</v>
      </c>
      <c r="N332" s="51">
        <f t="shared" si="23"/>
        <v>29802.899999999998</v>
      </c>
      <c r="O332" s="51">
        <f t="shared" si="23"/>
        <v>399954.4</v>
      </c>
      <c r="P332" s="32">
        <f t="shared" si="23"/>
        <v>3910</v>
      </c>
      <c r="Q332" s="27"/>
    </row>
    <row r="333" spans="1:17" s="1" customFormat="1" ht="12.75" customHeight="1" x14ac:dyDescent="0.2">
      <c r="A333" s="28"/>
      <c r="B333" s="62" t="s">
        <v>227</v>
      </c>
      <c r="C333" s="64"/>
      <c r="D333" s="32">
        <f t="shared" ref="D333:P334" si="24">D337+D341+D345+D349+D353+D357+D361+D365+D369+D373</f>
        <v>939987.59999999986</v>
      </c>
      <c r="E333" s="32">
        <f t="shared" si="24"/>
        <v>98865.8</v>
      </c>
      <c r="F333" s="32">
        <f t="shared" si="24"/>
        <v>56731.9</v>
      </c>
      <c r="G333" s="32">
        <f t="shared" si="24"/>
        <v>52846.500000000007</v>
      </c>
      <c r="H333" s="32">
        <f t="shared" si="24"/>
        <v>44699.7</v>
      </c>
      <c r="I333" s="32">
        <f t="shared" si="24"/>
        <v>42653.5</v>
      </c>
      <c r="J333" s="32">
        <f t="shared" si="24"/>
        <v>55864.100000000006</v>
      </c>
      <c r="K333" s="32">
        <f t="shared" si="24"/>
        <v>35185.599999999999</v>
      </c>
      <c r="L333" s="32">
        <f t="shared" si="24"/>
        <v>58781.4</v>
      </c>
      <c r="M333" s="32">
        <f t="shared" si="24"/>
        <v>20911.8</v>
      </c>
      <c r="N333" s="32">
        <f t="shared" si="24"/>
        <v>29802.899999999998</v>
      </c>
      <c r="O333" s="44">
        <f t="shared" si="24"/>
        <v>399954.4</v>
      </c>
      <c r="P333" s="32">
        <f t="shared" si="24"/>
        <v>43690</v>
      </c>
      <c r="Q333" s="27"/>
    </row>
    <row r="334" spans="1:17" s="1" customFormat="1" ht="12.75" customHeight="1" x14ac:dyDescent="0.2">
      <c r="A334" s="28"/>
      <c r="B334" s="62" t="s">
        <v>228</v>
      </c>
      <c r="C334" s="63"/>
      <c r="D334" s="29">
        <f t="shared" si="24"/>
        <v>149707.9241</v>
      </c>
      <c r="E334" s="29">
        <f t="shared" si="24"/>
        <v>24234.4071</v>
      </c>
      <c r="F334" s="29">
        <f t="shared" si="24"/>
        <v>13938.7</v>
      </c>
      <c r="G334" s="29">
        <f t="shared" si="24"/>
        <v>13565.466</v>
      </c>
      <c r="H334" s="29">
        <f t="shared" si="24"/>
        <v>11004.046499999999</v>
      </c>
      <c r="I334" s="29">
        <f t="shared" si="24"/>
        <v>10436.616</v>
      </c>
      <c r="J334" s="29">
        <f t="shared" si="24"/>
        <v>13862.445400000002</v>
      </c>
      <c r="K334" s="29">
        <f t="shared" si="24"/>
        <v>8659.5</v>
      </c>
      <c r="L334" s="29">
        <f t="shared" si="24"/>
        <v>11432.819600000001</v>
      </c>
      <c r="M334" s="29">
        <f t="shared" si="24"/>
        <v>5146.2419999999993</v>
      </c>
      <c r="N334" s="29">
        <f t="shared" si="24"/>
        <v>7355.74</v>
      </c>
      <c r="O334" s="29">
        <f t="shared" si="24"/>
        <v>30071.941500000001</v>
      </c>
      <c r="P334" s="32">
        <f t="shared" si="24"/>
        <v>0</v>
      </c>
      <c r="Q334" s="27"/>
    </row>
    <row r="335" spans="1:17" s="1" customFormat="1" ht="38.25" x14ac:dyDescent="0.2">
      <c r="A335" s="2" t="s">
        <v>120</v>
      </c>
      <c r="B335" s="11" t="s">
        <v>27</v>
      </c>
      <c r="C335" s="11" t="s">
        <v>202</v>
      </c>
      <c r="D335" s="15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25"/>
      <c r="Q335" s="27"/>
    </row>
    <row r="336" spans="1:17" s="1" customFormat="1" ht="12.75" customHeight="1" x14ac:dyDescent="0.2">
      <c r="A336" s="2"/>
      <c r="B336" s="58" t="s">
        <v>226</v>
      </c>
      <c r="C336" s="59"/>
      <c r="D336" s="15">
        <f t="shared" si="20"/>
        <v>270</v>
      </c>
      <c r="E336" s="45">
        <v>0</v>
      </c>
      <c r="F336" s="45">
        <v>0</v>
      </c>
      <c r="G336" s="45">
        <v>0</v>
      </c>
      <c r="H336" s="45">
        <v>0</v>
      </c>
      <c r="I336" s="45">
        <v>0</v>
      </c>
      <c r="J336" s="45">
        <v>0</v>
      </c>
      <c r="K336" s="45">
        <v>0</v>
      </c>
      <c r="L336" s="45">
        <v>0</v>
      </c>
      <c r="M336" s="45">
        <v>0</v>
      </c>
      <c r="N336" s="45">
        <v>0</v>
      </c>
      <c r="O336" s="45">
        <v>0</v>
      </c>
      <c r="P336" s="45">
        <v>270</v>
      </c>
      <c r="Q336" s="27"/>
    </row>
    <row r="337" spans="1:17" s="1" customFormat="1" ht="12.75" customHeight="1" x14ac:dyDescent="0.2">
      <c r="A337" s="2"/>
      <c r="B337" s="58" t="s">
        <v>227</v>
      </c>
      <c r="C337" s="59"/>
      <c r="D337" s="15">
        <f t="shared" si="20"/>
        <v>270</v>
      </c>
      <c r="E337" s="39">
        <v>0</v>
      </c>
      <c r="F337" s="39">
        <v>0</v>
      </c>
      <c r="G337" s="39">
        <v>0</v>
      </c>
      <c r="H337" s="39">
        <v>0</v>
      </c>
      <c r="I337" s="39">
        <v>0</v>
      </c>
      <c r="J337" s="39">
        <v>0</v>
      </c>
      <c r="K337" s="39">
        <v>0</v>
      </c>
      <c r="L337" s="39">
        <v>0</v>
      </c>
      <c r="M337" s="39">
        <v>0</v>
      </c>
      <c r="N337" s="39">
        <v>0</v>
      </c>
      <c r="O337" s="39">
        <v>0</v>
      </c>
      <c r="P337" s="39">
        <v>270</v>
      </c>
      <c r="Q337" s="27"/>
    </row>
    <row r="338" spans="1:17" s="1" customFormat="1" ht="12.75" customHeight="1" x14ac:dyDescent="0.2">
      <c r="A338" s="2"/>
      <c r="B338" s="58" t="s">
        <v>228</v>
      </c>
      <c r="C338" s="59"/>
      <c r="D338" s="15">
        <f t="shared" si="20"/>
        <v>0</v>
      </c>
      <c r="E338" s="39">
        <v>0</v>
      </c>
      <c r="F338" s="39">
        <v>0</v>
      </c>
      <c r="G338" s="39">
        <v>0</v>
      </c>
      <c r="H338" s="39">
        <v>0</v>
      </c>
      <c r="I338" s="39">
        <v>0</v>
      </c>
      <c r="J338" s="39">
        <v>0</v>
      </c>
      <c r="K338" s="39">
        <v>0</v>
      </c>
      <c r="L338" s="39">
        <v>0</v>
      </c>
      <c r="M338" s="39">
        <v>0</v>
      </c>
      <c r="N338" s="39">
        <v>0</v>
      </c>
      <c r="O338" s="39">
        <v>0</v>
      </c>
      <c r="P338" s="39">
        <v>0</v>
      </c>
      <c r="Q338" s="27"/>
    </row>
    <row r="339" spans="1:17" s="1" customFormat="1" ht="76.5" x14ac:dyDescent="0.2">
      <c r="A339" s="2" t="s">
        <v>145</v>
      </c>
      <c r="B339" s="11" t="s">
        <v>42</v>
      </c>
      <c r="C339" s="11" t="s">
        <v>151</v>
      </c>
      <c r="D339" s="15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27"/>
    </row>
    <row r="340" spans="1:17" s="1" customFormat="1" ht="12.75" customHeight="1" x14ac:dyDescent="0.2">
      <c r="A340" s="2"/>
      <c r="B340" s="58" t="s">
        <v>226</v>
      </c>
      <c r="C340" s="59"/>
      <c r="D340" s="15">
        <f t="shared" si="20"/>
        <v>548384.39999999991</v>
      </c>
      <c r="E340" s="45">
        <v>90893.5</v>
      </c>
      <c r="F340" s="45">
        <v>51811.8</v>
      </c>
      <c r="G340" s="45">
        <v>48788.4</v>
      </c>
      <c r="H340" s="45">
        <v>40991.199999999997</v>
      </c>
      <c r="I340" s="45">
        <v>40100.1</v>
      </c>
      <c r="J340" s="45">
        <v>51684.5</v>
      </c>
      <c r="K340" s="45">
        <v>32525.599999999999</v>
      </c>
      <c r="L340" s="45">
        <v>50570.7</v>
      </c>
      <c r="M340" s="45">
        <v>18936.099999999999</v>
      </c>
      <c r="N340" s="45">
        <v>28070.1</v>
      </c>
      <c r="O340" s="45">
        <v>94012.4</v>
      </c>
      <c r="P340" s="45">
        <v>0</v>
      </c>
      <c r="Q340" s="27"/>
    </row>
    <row r="341" spans="1:17" s="1" customFormat="1" ht="12.75" customHeight="1" x14ac:dyDescent="0.2">
      <c r="A341" s="2"/>
      <c r="B341" s="58" t="s">
        <v>227</v>
      </c>
      <c r="C341" s="59"/>
      <c r="D341" s="15">
        <f t="shared" si="20"/>
        <v>548384.39999999991</v>
      </c>
      <c r="E341" s="39">
        <v>90893.5</v>
      </c>
      <c r="F341" s="39">
        <v>51811.8</v>
      </c>
      <c r="G341" s="39">
        <v>48788.4</v>
      </c>
      <c r="H341" s="39">
        <v>40991.199999999997</v>
      </c>
      <c r="I341" s="39">
        <v>40100.1</v>
      </c>
      <c r="J341" s="39">
        <v>51684.5</v>
      </c>
      <c r="K341" s="39">
        <v>32525.599999999999</v>
      </c>
      <c r="L341" s="39">
        <v>50570.7</v>
      </c>
      <c r="M341" s="39">
        <v>18936.099999999999</v>
      </c>
      <c r="N341" s="39">
        <v>28070.1</v>
      </c>
      <c r="O341" s="39">
        <v>94012.4</v>
      </c>
      <c r="P341" s="39">
        <v>0</v>
      </c>
      <c r="Q341" s="27"/>
    </row>
    <row r="342" spans="1:17" s="1" customFormat="1" ht="12.75" customHeight="1" x14ac:dyDescent="0.2">
      <c r="A342" s="2"/>
      <c r="B342" s="58" t="s">
        <v>228</v>
      </c>
      <c r="C342" s="59"/>
      <c r="D342" s="15">
        <f t="shared" si="20"/>
        <v>136884.30959999998</v>
      </c>
      <c r="E342" s="39">
        <v>22238.1067</v>
      </c>
      <c r="F342" s="39">
        <v>12689.5</v>
      </c>
      <c r="G342" s="39">
        <v>12300</v>
      </c>
      <c r="H342" s="39">
        <v>10062.3825</v>
      </c>
      <c r="I342" s="39">
        <v>9788.4</v>
      </c>
      <c r="J342" s="39">
        <v>12843.473300000001</v>
      </c>
      <c r="K342" s="39">
        <v>7983.9</v>
      </c>
      <c r="L342" s="39">
        <v>8875.8595999999998</v>
      </c>
      <c r="M342" s="39">
        <v>4648.2</v>
      </c>
      <c r="N342" s="39">
        <v>6890.4</v>
      </c>
      <c r="O342" s="39">
        <v>28564.087500000001</v>
      </c>
      <c r="P342" s="39">
        <v>0</v>
      </c>
      <c r="Q342" s="27"/>
    </row>
    <row r="343" spans="1:17" s="1" customFormat="1" ht="63.75" x14ac:dyDescent="0.2">
      <c r="A343" s="2" t="s">
        <v>189</v>
      </c>
      <c r="B343" s="11" t="s">
        <v>42</v>
      </c>
      <c r="C343" s="11" t="s">
        <v>152</v>
      </c>
      <c r="D343" s="15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27"/>
    </row>
    <row r="344" spans="1:17" s="1" customFormat="1" ht="12.75" customHeight="1" x14ac:dyDescent="0.2">
      <c r="A344" s="2"/>
      <c r="B344" s="58" t="s">
        <v>226</v>
      </c>
      <c r="C344" s="59"/>
      <c r="D344" s="15">
        <f t="shared" si="20"/>
        <v>14365.399999999998</v>
      </c>
      <c r="E344" s="45">
        <v>2559.3000000000002</v>
      </c>
      <c r="F344" s="45">
        <v>1675.7</v>
      </c>
      <c r="G344" s="45">
        <v>1386.3</v>
      </c>
      <c r="H344" s="45">
        <v>1279.5999999999999</v>
      </c>
      <c r="I344" s="45">
        <v>853.1</v>
      </c>
      <c r="J344" s="45">
        <v>1386.3</v>
      </c>
      <c r="K344" s="45">
        <v>959.7</v>
      </c>
      <c r="L344" s="45">
        <v>1173</v>
      </c>
      <c r="M344" s="45">
        <v>639.79999999999995</v>
      </c>
      <c r="N344" s="45">
        <v>639.79999999999995</v>
      </c>
      <c r="O344" s="45">
        <v>1812.8</v>
      </c>
      <c r="P344" s="45">
        <v>0</v>
      </c>
      <c r="Q344" s="27"/>
    </row>
    <row r="345" spans="1:17" s="1" customFormat="1" ht="12.75" customHeight="1" x14ac:dyDescent="0.2">
      <c r="A345" s="2"/>
      <c r="B345" s="58" t="s">
        <v>227</v>
      </c>
      <c r="C345" s="59"/>
      <c r="D345" s="15">
        <f t="shared" si="20"/>
        <v>14365.399999999998</v>
      </c>
      <c r="E345" s="39">
        <v>2559.3000000000002</v>
      </c>
      <c r="F345" s="39">
        <v>1675.7</v>
      </c>
      <c r="G345" s="39">
        <v>1386.3</v>
      </c>
      <c r="H345" s="39">
        <v>1279.5999999999999</v>
      </c>
      <c r="I345" s="39">
        <v>853.1</v>
      </c>
      <c r="J345" s="39">
        <v>1386.3</v>
      </c>
      <c r="K345" s="39">
        <v>959.7</v>
      </c>
      <c r="L345" s="39">
        <v>1173</v>
      </c>
      <c r="M345" s="39">
        <v>639.79999999999995</v>
      </c>
      <c r="N345" s="39">
        <v>639.79999999999995</v>
      </c>
      <c r="O345" s="39">
        <v>1812.8</v>
      </c>
      <c r="P345" s="39">
        <v>0</v>
      </c>
      <c r="Q345" s="27"/>
    </row>
    <row r="346" spans="1:17" s="1" customFormat="1" ht="12.75" customHeight="1" x14ac:dyDescent="0.2">
      <c r="A346" s="2"/>
      <c r="B346" s="58" t="s">
        <v>228</v>
      </c>
      <c r="C346" s="59"/>
      <c r="D346" s="15">
        <f t="shared" si="20"/>
        <v>3558.5343000000003</v>
      </c>
      <c r="E346" s="39">
        <v>639.06919999999991</v>
      </c>
      <c r="F346" s="39">
        <v>429.66</v>
      </c>
      <c r="G346" s="39">
        <v>355.44600000000003</v>
      </c>
      <c r="H346" s="39">
        <v>328.10399999999998</v>
      </c>
      <c r="I346" s="39">
        <v>218.73599999999999</v>
      </c>
      <c r="J346" s="39">
        <v>372.58479999999997</v>
      </c>
      <c r="K346" s="39">
        <v>246.1</v>
      </c>
      <c r="L346" s="39">
        <v>175.86829999999998</v>
      </c>
      <c r="M346" s="39">
        <v>164.05199999999999</v>
      </c>
      <c r="N346" s="39">
        <v>164.1</v>
      </c>
      <c r="O346" s="39">
        <v>464.81400000000002</v>
      </c>
      <c r="P346" s="39">
        <v>0</v>
      </c>
      <c r="Q346" s="27"/>
    </row>
    <row r="347" spans="1:17" s="1" customFormat="1" ht="63.75" x14ac:dyDescent="0.2">
      <c r="A347" s="2" t="s">
        <v>196</v>
      </c>
      <c r="B347" s="11" t="s">
        <v>42</v>
      </c>
      <c r="C347" s="11" t="s">
        <v>153</v>
      </c>
      <c r="D347" s="15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27"/>
    </row>
    <row r="348" spans="1:17" s="1" customFormat="1" ht="12.75" customHeight="1" x14ac:dyDescent="0.2">
      <c r="A348" s="2"/>
      <c r="B348" s="58" t="s">
        <v>226</v>
      </c>
      <c r="C348" s="59"/>
      <c r="D348" s="15">
        <f t="shared" si="20"/>
        <v>28939.000000000004</v>
      </c>
      <c r="E348" s="45">
        <v>5413</v>
      </c>
      <c r="F348" s="45">
        <v>3244.4</v>
      </c>
      <c r="G348" s="45">
        <v>2671.8</v>
      </c>
      <c r="H348" s="45">
        <v>2428.9</v>
      </c>
      <c r="I348" s="45">
        <v>1700.3</v>
      </c>
      <c r="J348" s="45">
        <v>2793.3</v>
      </c>
      <c r="K348" s="45">
        <v>1700.3</v>
      </c>
      <c r="L348" s="45">
        <v>2428.9</v>
      </c>
      <c r="M348" s="45">
        <v>1335.9</v>
      </c>
      <c r="N348" s="45">
        <v>1093</v>
      </c>
      <c r="O348" s="45">
        <v>4129.2</v>
      </c>
      <c r="P348" s="45">
        <v>0</v>
      </c>
      <c r="Q348" s="27"/>
    </row>
    <row r="349" spans="1:17" s="1" customFormat="1" ht="12.75" customHeight="1" x14ac:dyDescent="0.2">
      <c r="A349" s="2"/>
      <c r="B349" s="58" t="s">
        <v>227</v>
      </c>
      <c r="C349" s="59"/>
      <c r="D349" s="15">
        <f t="shared" si="20"/>
        <v>28939.000000000004</v>
      </c>
      <c r="E349" s="39">
        <v>5413</v>
      </c>
      <c r="F349" s="39">
        <v>3244.4</v>
      </c>
      <c r="G349" s="39">
        <v>2671.8</v>
      </c>
      <c r="H349" s="39">
        <v>2428.9</v>
      </c>
      <c r="I349" s="39">
        <v>1700.3</v>
      </c>
      <c r="J349" s="39">
        <v>2793.3</v>
      </c>
      <c r="K349" s="39">
        <v>1700.3</v>
      </c>
      <c r="L349" s="39">
        <v>2428.9</v>
      </c>
      <c r="M349" s="39">
        <v>1335.9</v>
      </c>
      <c r="N349" s="39">
        <v>1093</v>
      </c>
      <c r="O349" s="39">
        <v>4129.2</v>
      </c>
      <c r="P349" s="39">
        <v>0</v>
      </c>
      <c r="Q349" s="27"/>
    </row>
    <row r="350" spans="1:17" s="1" customFormat="1" ht="12.75" customHeight="1" x14ac:dyDescent="0.2">
      <c r="A350" s="2"/>
      <c r="B350" s="58" t="s">
        <v>228</v>
      </c>
      <c r="C350" s="59"/>
      <c r="D350" s="15">
        <f t="shared" si="20"/>
        <v>7326.42</v>
      </c>
      <c r="E350" s="39">
        <v>1357.2311999999999</v>
      </c>
      <c r="F350" s="39">
        <v>819.54</v>
      </c>
      <c r="G350" s="39">
        <v>910.02</v>
      </c>
      <c r="H350" s="39">
        <v>613.55999999999995</v>
      </c>
      <c r="I350" s="39">
        <v>429.48</v>
      </c>
      <c r="J350" s="39">
        <v>646.3873000000001</v>
      </c>
      <c r="K350" s="39">
        <v>429.5</v>
      </c>
      <c r="L350" s="39">
        <v>442.43150000000003</v>
      </c>
      <c r="M350" s="39">
        <v>333.99</v>
      </c>
      <c r="N350" s="39">
        <v>301.24</v>
      </c>
      <c r="O350" s="39">
        <v>1043.04</v>
      </c>
      <c r="P350" s="39">
        <v>0</v>
      </c>
      <c r="Q350" s="27"/>
    </row>
    <row r="351" spans="1:17" s="1" customFormat="1" ht="42" customHeight="1" x14ac:dyDescent="0.2">
      <c r="A351" s="2" t="s">
        <v>208</v>
      </c>
      <c r="B351" s="11" t="s">
        <v>77</v>
      </c>
      <c r="C351" s="11" t="s">
        <v>220</v>
      </c>
      <c r="D351" s="15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27"/>
    </row>
    <row r="352" spans="1:17" s="1" customFormat="1" x14ac:dyDescent="0.2">
      <c r="A352" s="2"/>
      <c r="B352" s="58" t="s">
        <v>226</v>
      </c>
      <c r="C352" s="59"/>
      <c r="D352" s="15">
        <f t="shared" si="20"/>
        <v>0</v>
      </c>
      <c r="E352" s="45">
        <v>0</v>
      </c>
      <c r="F352" s="45">
        <v>0</v>
      </c>
      <c r="G352" s="45">
        <v>0</v>
      </c>
      <c r="H352" s="45">
        <v>0</v>
      </c>
      <c r="I352" s="45">
        <v>0</v>
      </c>
      <c r="J352" s="45">
        <v>0</v>
      </c>
      <c r="K352" s="45">
        <v>0</v>
      </c>
      <c r="L352" s="45">
        <v>0</v>
      </c>
      <c r="M352" s="45">
        <v>0</v>
      </c>
      <c r="N352" s="45">
        <v>0</v>
      </c>
      <c r="O352" s="45">
        <v>0</v>
      </c>
      <c r="P352" s="45">
        <v>0</v>
      </c>
      <c r="Q352" s="27"/>
    </row>
    <row r="353" spans="1:17" s="1" customFormat="1" x14ac:dyDescent="0.2">
      <c r="A353" s="2"/>
      <c r="B353" s="58" t="s">
        <v>227</v>
      </c>
      <c r="C353" s="59"/>
      <c r="D353" s="15">
        <f t="shared" si="20"/>
        <v>40000</v>
      </c>
      <c r="E353" s="39">
        <v>0</v>
      </c>
      <c r="F353" s="39">
        <v>0</v>
      </c>
      <c r="G353" s="39">
        <v>0</v>
      </c>
      <c r="H353" s="39">
        <v>0</v>
      </c>
      <c r="I353" s="39">
        <v>0</v>
      </c>
      <c r="J353" s="39">
        <v>0</v>
      </c>
      <c r="K353" s="39">
        <v>0</v>
      </c>
      <c r="L353" s="39">
        <v>0</v>
      </c>
      <c r="M353" s="39">
        <v>0</v>
      </c>
      <c r="N353" s="39">
        <v>0</v>
      </c>
      <c r="O353" s="39">
        <v>0</v>
      </c>
      <c r="P353" s="39">
        <v>40000</v>
      </c>
      <c r="Q353" s="27"/>
    </row>
    <row r="354" spans="1:17" s="1" customFormat="1" x14ac:dyDescent="0.2">
      <c r="A354" s="2"/>
      <c r="B354" s="58" t="s">
        <v>228</v>
      </c>
      <c r="C354" s="59"/>
      <c r="D354" s="15">
        <f t="shared" si="20"/>
        <v>0</v>
      </c>
      <c r="E354" s="39">
        <v>0</v>
      </c>
      <c r="F354" s="39">
        <v>0</v>
      </c>
      <c r="G354" s="39">
        <v>0</v>
      </c>
      <c r="H354" s="39">
        <v>0</v>
      </c>
      <c r="I354" s="39">
        <v>0</v>
      </c>
      <c r="J354" s="39">
        <v>0</v>
      </c>
      <c r="K354" s="39">
        <v>0</v>
      </c>
      <c r="L354" s="39">
        <v>0</v>
      </c>
      <c r="M354" s="39">
        <v>0</v>
      </c>
      <c r="N354" s="39">
        <v>0</v>
      </c>
      <c r="O354" s="39">
        <v>0</v>
      </c>
      <c r="P354" s="39">
        <v>0</v>
      </c>
      <c r="Q354" s="27"/>
    </row>
    <row r="355" spans="1:17" s="1" customFormat="1" ht="51" customHeight="1" x14ac:dyDescent="0.2">
      <c r="A355" s="2" t="s">
        <v>209</v>
      </c>
      <c r="B355" s="11" t="s">
        <v>100</v>
      </c>
      <c r="C355" s="11" t="s">
        <v>207</v>
      </c>
      <c r="D355" s="15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27"/>
    </row>
    <row r="356" spans="1:17" s="1" customFormat="1" x14ac:dyDescent="0.2">
      <c r="A356" s="2"/>
      <c r="B356" s="58" t="s">
        <v>226</v>
      </c>
      <c r="C356" s="59"/>
      <c r="D356" s="15">
        <f t="shared" si="20"/>
        <v>450</v>
      </c>
      <c r="E356" s="45">
        <v>0</v>
      </c>
      <c r="F356" s="45">
        <v>0</v>
      </c>
      <c r="G356" s="45">
        <v>0</v>
      </c>
      <c r="H356" s="45">
        <v>0</v>
      </c>
      <c r="I356" s="45">
        <v>0</v>
      </c>
      <c r="J356" s="45">
        <v>0</v>
      </c>
      <c r="K356" s="45">
        <v>0</v>
      </c>
      <c r="L356" s="45">
        <v>0</v>
      </c>
      <c r="M356" s="45">
        <v>0</v>
      </c>
      <c r="N356" s="45">
        <v>0</v>
      </c>
      <c r="O356" s="45">
        <v>0</v>
      </c>
      <c r="P356" s="45">
        <v>450</v>
      </c>
      <c r="Q356" s="27"/>
    </row>
    <row r="357" spans="1:17" s="1" customFormat="1" x14ac:dyDescent="0.2">
      <c r="A357" s="2"/>
      <c r="B357" s="58" t="s">
        <v>227</v>
      </c>
      <c r="C357" s="59"/>
      <c r="D357" s="15">
        <f t="shared" si="20"/>
        <v>450</v>
      </c>
      <c r="E357" s="39">
        <v>0</v>
      </c>
      <c r="F357" s="39">
        <v>0</v>
      </c>
      <c r="G357" s="39">
        <v>0</v>
      </c>
      <c r="H357" s="39">
        <v>0</v>
      </c>
      <c r="I357" s="39">
        <v>0</v>
      </c>
      <c r="J357" s="39">
        <v>0</v>
      </c>
      <c r="K357" s="39">
        <v>0</v>
      </c>
      <c r="L357" s="39">
        <v>0</v>
      </c>
      <c r="M357" s="39">
        <v>0</v>
      </c>
      <c r="N357" s="39">
        <v>0</v>
      </c>
      <c r="O357" s="39">
        <v>0</v>
      </c>
      <c r="P357" s="39">
        <v>450</v>
      </c>
      <c r="Q357" s="27"/>
    </row>
    <row r="358" spans="1:17" s="1" customFormat="1" x14ac:dyDescent="0.2">
      <c r="A358" s="2"/>
      <c r="B358" s="58" t="s">
        <v>228</v>
      </c>
      <c r="C358" s="59"/>
      <c r="D358" s="15">
        <f t="shared" si="20"/>
        <v>0</v>
      </c>
      <c r="E358" s="39">
        <v>0</v>
      </c>
      <c r="F358" s="39">
        <v>0</v>
      </c>
      <c r="G358" s="39">
        <v>0</v>
      </c>
      <c r="H358" s="39">
        <v>0</v>
      </c>
      <c r="I358" s="39">
        <v>0</v>
      </c>
      <c r="J358" s="39">
        <v>0</v>
      </c>
      <c r="K358" s="39">
        <v>0</v>
      </c>
      <c r="L358" s="39">
        <v>0</v>
      </c>
      <c r="M358" s="39">
        <v>0</v>
      </c>
      <c r="N358" s="39">
        <v>0</v>
      </c>
      <c r="O358" s="39">
        <v>0</v>
      </c>
      <c r="P358" s="39">
        <v>0</v>
      </c>
      <c r="Q358" s="27"/>
    </row>
    <row r="359" spans="1:17" s="1" customFormat="1" ht="41.25" customHeight="1" x14ac:dyDescent="0.2">
      <c r="A359" s="2" t="s">
        <v>210</v>
      </c>
      <c r="B359" s="4" t="s">
        <v>110</v>
      </c>
      <c r="C359" s="11" t="s">
        <v>203</v>
      </c>
      <c r="D359" s="15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27"/>
    </row>
    <row r="360" spans="1:17" s="1" customFormat="1" x14ac:dyDescent="0.2">
      <c r="A360" s="2"/>
      <c r="B360" s="58" t="s">
        <v>226</v>
      </c>
      <c r="C360" s="59"/>
      <c r="D360" s="15">
        <f t="shared" si="20"/>
        <v>270</v>
      </c>
      <c r="E360" s="45">
        <v>0</v>
      </c>
      <c r="F360" s="45">
        <v>0</v>
      </c>
      <c r="G360" s="45">
        <v>0</v>
      </c>
      <c r="H360" s="45">
        <v>0</v>
      </c>
      <c r="I360" s="45">
        <v>0</v>
      </c>
      <c r="J360" s="45">
        <v>0</v>
      </c>
      <c r="K360" s="45">
        <v>0</v>
      </c>
      <c r="L360" s="45">
        <v>0</v>
      </c>
      <c r="M360" s="45">
        <v>0</v>
      </c>
      <c r="N360" s="45">
        <v>0</v>
      </c>
      <c r="O360" s="45">
        <v>0</v>
      </c>
      <c r="P360" s="45">
        <v>270</v>
      </c>
      <c r="Q360" s="27"/>
    </row>
    <row r="361" spans="1:17" s="1" customFormat="1" x14ac:dyDescent="0.2">
      <c r="A361" s="2"/>
      <c r="B361" s="58" t="s">
        <v>227</v>
      </c>
      <c r="C361" s="59"/>
      <c r="D361" s="15">
        <f t="shared" si="20"/>
        <v>270</v>
      </c>
      <c r="E361" s="39">
        <v>0</v>
      </c>
      <c r="F361" s="39">
        <v>0</v>
      </c>
      <c r="G361" s="39">
        <v>0</v>
      </c>
      <c r="H361" s="39">
        <v>0</v>
      </c>
      <c r="I361" s="39">
        <v>0</v>
      </c>
      <c r="J361" s="39">
        <v>0</v>
      </c>
      <c r="K361" s="39">
        <v>0</v>
      </c>
      <c r="L361" s="39">
        <v>0</v>
      </c>
      <c r="M361" s="39">
        <v>0</v>
      </c>
      <c r="N361" s="39">
        <v>0</v>
      </c>
      <c r="O361" s="39">
        <v>0</v>
      </c>
      <c r="P361" s="39">
        <v>270</v>
      </c>
      <c r="Q361" s="27"/>
    </row>
    <row r="362" spans="1:17" s="1" customFormat="1" x14ac:dyDescent="0.2">
      <c r="A362" s="2"/>
      <c r="B362" s="58" t="s">
        <v>228</v>
      </c>
      <c r="C362" s="59"/>
      <c r="D362" s="15">
        <f t="shared" ref="D362:D374" si="25">SUM(E362:P362)</f>
        <v>0</v>
      </c>
      <c r="E362" s="39">
        <v>0</v>
      </c>
      <c r="F362" s="39">
        <v>0</v>
      </c>
      <c r="G362" s="39">
        <v>0</v>
      </c>
      <c r="H362" s="39">
        <v>0</v>
      </c>
      <c r="I362" s="39">
        <v>0</v>
      </c>
      <c r="J362" s="39">
        <v>0</v>
      </c>
      <c r="K362" s="39">
        <v>0</v>
      </c>
      <c r="L362" s="39">
        <v>0</v>
      </c>
      <c r="M362" s="39">
        <v>0</v>
      </c>
      <c r="N362" s="39">
        <v>0</v>
      </c>
      <c r="O362" s="39">
        <v>0</v>
      </c>
      <c r="P362" s="39">
        <v>0</v>
      </c>
      <c r="Q362" s="27"/>
    </row>
    <row r="363" spans="1:17" s="1" customFormat="1" ht="41.25" customHeight="1" x14ac:dyDescent="0.2">
      <c r="A363" s="2" t="s">
        <v>211</v>
      </c>
      <c r="B363" s="5" t="s">
        <v>199</v>
      </c>
      <c r="C363" s="11" t="s">
        <v>206</v>
      </c>
      <c r="D363" s="15">
        <f>SUM(E365:P365)</f>
        <v>0</v>
      </c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27"/>
    </row>
    <row r="364" spans="1:17" s="1" customFormat="1" x14ac:dyDescent="0.2">
      <c r="A364" s="2"/>
      <c r="B364" s="58" t="s">
        <v>226</v>
      </c>
      <c r="C364" s="59"/>
      <c r="D364" s="15">
        <f t="shared" si="25"/>
        <v>220</v>
      </c>
      <c r="E364" s="45">
        <v>0</v>
      </c>
      <c r="F364" s="45">
        <v>0</v>
      </c>
      <c r="G364" s="45">
        <v>0</v>
      </c>
      <c r="H364" s="45">
        <v>0</v>
      </c>
      <c r="I364" s="45">
        <v>0</v>
      </c>
      <c r="J364" s="45">
        <v>0</v>
      </c>
      <c r="K364" s="45">
        <v>0</v>
      </c>
      <c r="L364" s="45">
        <v>0</v>
      </c>
      <c r="M364" s="45">
        <v>0</v>
      </c>
      <c r="N364" s="45">
        <v>0</v>
      </c>
      <c r="O364" s="45">
        <v>0</v>
      </c>
      <c r="P364" s="45">
        <v>220</v>
      </c>
      <c r="Q364" s="27"/>
    </row>
    <row r="365" spans="1:17" s="1" customFormat="1" x14ac:dyDescent="0.2">
      <c r="A365" s="2"/>
      <c r="B365" s="58" t="s">
        <v>227</v>
      </c>
      <c r="C365" s="59"/>
      <c r="D365" s="15">
        <f t="shared" si="25"/>
        <v>0</v>
      </c>
      <c r="E365" s="39">
        <v>0</v>
      </c>
      <c r="F365" s="39">
        <v>0</v>
      </c>
      <c r="G365" s="39">
        <v>0</v>
      </c>
      <c r="H365" s="39">
        <v>0</v>
      </c>
      <c r="I365" s="39">
        <v>0</v>
      </c>
      <c r="J365" s="39">
        <v>0</v>
      </c>
      <c r="K365" s="39">
        <v>0</v>
      </c>
      <c r="L365" s="39">
        <v>0</v>
      </c>
      <c r="M365" s="39">
        <v>0</v>
      </c>
      <c r="N365" s="39">
        <v>0</v>
      </c>
      <c r="O365" s="39">
        <v>0</v>
      </c>
      <c r="P365" s="39">
        <v>0</v>
      </c>
      <c r="Q365" s="27"/>
    </row>
    <row r="366" spans="1:17" s="1" customFormat="1" x14ac:dyDescent="0.2">
      <c r="A366" s="2"/>
      <c r="B366" s="58" t="s">
        <v>228</v>
      </c>
      <c r="C366" s="59"/>
      <c r="D366" s="15">
        <f t="shared" si="25"/>
        <v>0</v>
      </c>
      <c r="E366" s="39">
        <v>0</v>
      </c>
      <c r="F366" s="39">
        <v>0</v>
      </c>
      <c r="G366" s="39">
        <v>0</v>
      </c>
      <c r="H366" s="39">
        <v>0</v>
      </c>
      <c r="I366" s="39">
        <v>0</v>
      </c>
      <c r="J366" s="39">
        <v>0</v>
      </c>
      <c r="K366" s="39">
        <v>0</v>
      </c>
      <c r="L366" s="39">
        <v>0</v>
      </c>
      <c r="M366" s="39">
        <v>0</v>
      </c>
      <c r="N366" s="39">
        <v>0</v>
      </c>
      <c r="O366" s="39">
        <v>0</v>
      </c>
      <c r="P366" s="39">
        <v>0</v>
      </c>
      <c r="Q366" s="27"/>
    </row>
    <row r="367" spans="1:17" s="1" customFormat="1" ht="51" x14ac:dyDescent="0.2">
      <c r="A367" s="2" t="s">
        <v>212</v>
      </c>
      <c r="B367" s="11" t="s">
        <v>114</v>
      </c>
      <c r="C367" s="11" t="s">
        <v>154</v>
      </c>
      <c r="D367" s="15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27"/>
    </row>
    <row r="368" spans="1:17" s="1" customFormat="1" x14ac:dyDescent="0.2">
      <c r="A368" s="2"/>
      <c r="B368" s="58" t="s">
        <v>226</v>
      </c>
      <c r="C368" s="59"/>
      <c r="D368" s="15">
        <f t="shared" si="25"/>
        <v>304608.8</v>
      </c>
      <c r="E368" s="45">
        <v>0</v>
      </c>
      <c r="F368" s="45">
        <v>0</v>
      </c>
      <c r="G368" s="45">
        <v>0</v>
      </c>
      <c r="H368" s="45">
        <v>0</v>
      </c>
      <c r="I368" s="45">
        <v>0</v>
      </c>
      <c r="J368" s="45">
        <v>0</v>
      </c>
      <c r="K368" s="45">
        <v>0</v>
      </c>
      <c r="L368" s="45">
        <v>4608.8</v>
      </c>
      <c r="M368" s="45">
        <v>0</v>
      </c>
      <c r="N368" s="45">
        <v>0</v>
      </c>
      <c r="O368" s="45">
        <v>300000</v>
      </c>
      <c r="P368" s="45">
        <v>0</v>
      </c>
      <c r="Q368" s="27"/>
    </row>
    <row r="369" spans="1:17" s="1" customFormat="1" x14ac:dyDescent="0.2">
      <c r="A369" s="2"/>
      <c r="B369" s="58" t="s">
        <v>227</v>
      </c>
      <c r="C369" s="59"/>
      <c r="D369" s="15">
        <f t="shared" si="25"/>
        <v>304608.8</v>
      </c>
      <c r="E369" s="39">
        <v>0</v>
      </c>
      <c r="F369" s="39">
        <v>0</v>
      </c>
      <c r="G369" s="39">
        <v>0</v>
      </c>
      <c r="H369" s="39">
        <v>0</v>
      </c>
      <c r="I369" s="39">
        <v>0</v>
      </c>
      <c r="J369" s="39">
        <v>0</v>
      </c>
      <c r="K369" s="39">
        <v>0</v>
      </c>
      <c r="L369" s="39">
        <v>4608.8</v>
      </c>
      <c r="M369" s="39">
        <v>0</v>
      </c>
      <c r="N369" s="39">
        <v>0</v>
      </c>
      <c r="O369" s="39">
        <v>300000</v>
      </c>
      <c r="P369" s="39">
        <v>0</v>
      </c>
      <c r="Q369" s="27"/>
    </row>
    <row r="370" spans="1:17" s="1" customFormat="1" x14ac:dyDescent="0.2">
      <c r="A370" s="2"/>
      <c r="B370" s="58" t="s">
        <v>228</v>
      </c>
      <c r="C370" s="59"/>
      <c r="D370" s="15">
        <f t="shared" si="25"/>
        <v>1938.6602</v>
      </c>
      <c r="E370" s="39">
        <v>0</v>
      </c>
      <c r="F370" s="39">
        <v>0</v>
      </c>
      <c r="G370" s="39">
        <v>0</v>
      </c>
      <c r="H370" s="39">
        <v>0</v>
      </c>
      <c r="I370" s="39">
        <v>0</v>
      </c>
      <c r="J370" s="39">
        <v>0</v>
      </c>
      <c r="K370" s="39">
        <v>0</v>
      </c>
      <c r="L370" s="39">
        <v>1938.6602</v>
      </c>
      <c r="M370" s="39">
        <v>0</v>
      </c>
      <c r="N370" s="39">
        <v>0</v>
      </c>
      <c r="O370" s="39">
        <v>0</v>
      </c>
      <c r="P370" s="39">
        <v>0</v>
      </c>
      <c r="Q370" s="27"/>
    </row>
    <row r="371" spans="1:17" s="1" customFormat="1" ht="39.75" customHeight="1" x14ac:dyDescent="0.2">
      <c r="A371" s="2" t="s">
        <v>219</v>
      </c>
      <c r="B371" s="4" t="s">
        <v>205</v>
      </c>
      <c r="C371" s="11" t="s">
        <v>204</v>
      </c>
      <c r="D371" s="15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27"/>
    </row>
    <row r="372" spans="1:17" s="1" customFormat="1" x14ac:dyDescent="0.2">
      <c r="A372" s="2"/>
      <c r="B372" s="58" t="s">
        <v>226</v>
      </c>
      <c r="C372" s="59"/>
      <c r="D372" s="52">
        <f t="shared" si="25"/>
        <v>2700</v>
      </c>
      <c r="E372" s="45">
        <v>0</v>
      </c>
      <c r="F372" s="45">
        <v>0</v>
      </c>
      <c r="G372" s="45">
        <v>0</v>
      </c>
      <c r="H372" s="45">
        <v>0</v>
      </c>
      <c r="I372" s="45">
        <v>0</v>
      </c>
      <c r="J372" s="45">
        <v>0</v>
      </c>
      <c r="K372" s="45">
        <v>0</v>
      </c>
      <c r="L372" s="45">
        <v>0</v>
      </c>
      <c r="M372" s="45">
        <v>0</v>
      </c>
      <c r="N372" s="45">
        <v>0</v>
      </c>
      <c r="O372" s="45">
        <v>0</v>
      </c>
      <c r="P372" s="45">
        <v>2700</v>
      </c>
      <c r="Q372" s="27"/>
    </row>
    <row r="373" spans="1:17" s="1" customFormat="1" x14ac:dyDescent="0.2">
      <c r="A373" s="2"/>
      <c r="B373" s="58" t="s">
        <v>227</v>
      </c>
      <c r="C373" s="59"/>
      <c r="D373" s="52">
        <f t="shared" si="25"/>
        <v>2700</v>
      </c>
      <c r="E373" s="53">
        <v>0</v>
      </c>
      <c r="F373" s="53">
        <v>0</v>
      </c>
      <c r="G373" s="53">
        <v>0</v>
      </c>
      <c r="H373" s="53">
        <v>0</v>
      </c>
      <c r="I373" s="53">
        <v>0</v>
      </c>
      <c r="J373" s="53">
        <v>0</v>
      </c>
      <c r="K373" s="53">
        <v>0</v>
      </c>
      <c r="L373" s="53">
        <v>0</v>
      </c>
      <c r="M373" s="53">
        <v>0</v>
      </c>
      <c r="N373" s="53">
        <v>0</v>
      </c>
      <c r="O373" s="53">
        <v>0</v>
      </c>
      <c r="P373" s="53">
        <v>2700</v>
      </c>
      <c r="Q373" s="27"/>
    </row>
    <row r="374" spans="1:17" s="1" customFormat="1" x14ac:dyDescent="0.2">
      <c r="A374" s="49"/>
      <c r="B374" s="58" t="s">
        <v>228</v>
      </c>
      <c r="C374" s="59"/>
      <c r="D374" s="52">
        <f t="shared" si="25"/>
        <v>0</v>
      </c>
      <c r="E374" s="53">
        <v>0</v>
      </c>
      <c r="F374" s="53">
        <v>0</v>
      </c>
      <c r="G374" s="53">
        <v>0</v>
      </c>
      <c r="H374" s="53">
        <v>0</v>
      </c>
      <c r="I374" s="53">
        <v>0</v>
      </c>
      <c r="J374" s="53">
        <v>0</v>
      </c>
      <c r="K374" s="53">
        <v>0</v>
      </c>
      <c r="L374" s="53">
        <v>0</v>
      </c>
      <c r="M374" s="53">
        <v>0</v>
      </c>
      <c r="N374" s="53">
        <v>0</v>
      </c>
      <c r="O374" s="53">
        <v>0</v>
      </c>
      <c r="P374" s="53">
        <v>0</v>
      </c>
      <c r="Q374" s="27"/>
    </row>
    <row r="375" spans="1:17" s="1" customFormat="1" x14ac:dyDescent="0.2">
      <c r="A375" s="33">
        <v>5</v>
      </c>
      <c r="B375" s="60" t="s">
        <v>155</v>
      </c>
      <c r="C375" s="61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27"/>
    </row>
    <row r="376" spans="1:17" x14ac:dyDescent="0.2">
      <c r="A376" s="36"/>
      <c r="B376" s="56" t="s">
        <v>226</v>
      </c>
      <c r="C376" s="57"/>
      <c r="D376" s="54">
        <f>D8+D204+D224+D332</f>
        <v>13348578.499999998</v>
      </c>
      <c r="E376" s="54">
        <f t="shared" ref="E376:P376" si="26">E8+E204+E224+E332</f>
        <v>1945683.8</v>
      </c>
      <c r="F376" s="54">
        <f t="shared" si="26"/>
        <v>1403979.5999999999</v>
      </c>
      <c r="G376" s="54">
        <f t="shared" si="26"/>
        <v>1020922.7</v>
      </c>
      <c r="H376" s="54">
        <f t="shared" si="26"/>
        <v>1152054.8</v>
      </c>
      <c r="I376" s="54">
        <f t="shared" si="26"/>
        <v>1074291.8999999999</v>
      </c>
      <c r="J376" s="54">
        <f t="shared" si="26"/>
        <v>1094786.4000000001</v>
      </c>
      <c r="K376" s="54">
        <f t="shared" si="26"/>
        <v>730125.6</v>
      </c>
      <c r="L376" s="54">
        <f t="shared" si="26"/>
        <v>1055850.9999999998</v>
      </c>
      <c r="M376" s="54">
        <f t="shared" si="26"/>
        <v>611611.80000000005</v>
      </c>
      <c r="N376" s="54">
        <f t="shared" si="26"/>
        <v>637066.5</v>
      </c>
      <c r="O376" s="54">
        <f t="shared" si="26"/>
        <v>2494780.4</v>
      </c>
      <c r="P376" s="54">
        <f t="shared" si="26"/>
        <v>127424</v>
      </c>
    </row>
    <row r="377" spans="1:17" x14ac:dyDescent="0.2">
      <c r="A377" s="36"/>
      <c r="B377" s="56" t="s">
        <v>227</v>
      </c>
      <c r="C377" s="57"/>
      <c r="D377" s="54">
        <f t="shared" ref="D377:P378" si="27">D9+D205+D225+D333</f>
        <v>13471924.999999998</v>
      </c>
      <c r="E377" s="54">
        <f t="shared" si="27"/>
        <v>1979429.9</v>
      </c>
      <c r="F377" s="54">
        <f t="shared" si="27"/>
        <v>1486847.6</v>
      </c>
      <c r="G377" s="54">
        <f t="shared" si="27"/>
        <v>1037707.2999999999</v>
      </c>
      <c r="H377" s="54">
        <f t="shared" si="27"/>
        <v>951654.6</v>
      </c>
      <c r="I377" s="54">
        <f t="shared" si="27"/>
        <v>1106196.8999999999</v>
      </c>
      <c r="J377" s="54">
        <f t="shared" si="27"/>
        <v>1103956.4000000001</v>
      </c>
      <c r="K377" s="54">
        <f t="shared" si="27"/>
        <v>751251.9</v>
      </c>
      <c r="L377" s="54">
        <f t="shared" si="27"/>
        <v>1077902.7999999998</v>
      </c>
      <c r="M377" s="54">
        <f t="shared" si="27"/>
        <v>629871.80000000005</v>
      </c>
      <c r="N377" s="54">
        <f t="shared" si="27"/>
        <v>638416.5</v>
      </c>
      <c r="O377" s="54">
        <f t="shared" si="27"/>
        <v>2513980.2999999998</v>
      </c>
      <c r="P377" s="54">
        <f t="shared" si="27"/>
        <v>194709</v>
      </c>
    </row>
    <row r="378" spans="1:17" x14ac:dyDescent="0.2">
      <c r="A378" s="55"/>
      <c r="B378" s="56" t="s">
        <v>228</v>
      </c>
      <c r="C378" s="57"/>
      <c r="D378" s="54">
        <f>D10+D206+D226+D334</f>
        <v>3032756.9236999997</v>
      </c>
      <c r="E378" s="54">
        <f t="shared" si="27"/>
        <v>514687.07809999998</v>
      </c>
      <c r="F378" s="54">
        <f t="shared" si="27"/>
        <v>357043.66889999999</v>
      </c>
      <c r="G378" s="54">
        <f t="shared" si="27"/>
        <v>252178.41440000001</v>
      </c>
      <c r="H378" s="54">
        <f t="shared" si="27"/>
        <v>237242.24940000003</v>
      </c>
      <c r="I378" s="54">
        <f t="shared" si="27"/>
        <v>260981.52490000005</v>
      </c>
      <c r="J378" s="54">
        <f t="shared" si="27"/>
        <v>263378.62760000001</v>
      </c>
      <c r="K378" s="54">
        <f t="shared" si="27"/>
        <v>193703.95680000004</v>
      </c>
      <c r="L378" s="54">
        <f t="shared" si="27"/>
        <v>237966.94130000001</v>
      </c>
      <c r="M378" s="54">
        <f t="shared" si="27"/>
        <v>125508.2458</v>
      </c>
      <c r="N378" s="54">
        <f t="shared" si="27"/>
        <v>132392.91729999997</v>
      </c>
      <c r="O378" s="54">
        <f t="shared" si="27"/>
        <v>457673.29920000012</v>
      </c>
      <c r="P378" s="54">
        <f t="shared" si="27"/>
        <v>0</v>
      </c>
    </row>
  </sheetData>
  <autoFilter ref="A6:P375"/>
  <mergeCells count="292">
    <mergeCell ref="B7:C7"/>
    <mergeCell ref="A1:J1"/>
    <mergeCell ref="K1:P1"/>
    <mergeCell ref="A2:P2"/>
    <mergeCell ref="A3:P3"/>
    <mergeCell ref="B203:C203"/>
    <mergeCell ref="B207:C207"/>
    <mergeCell ref="B215:C215"/>
    <mergeCell ref="B223:C223"/>
    <mergeCell ref="B208:C208"/>
    <mergeCell ref="B209:C209"/>
    <mergeCell ref="B210:C210"/>
    <mergeCell ref="B212:C212"/>
    <mergeCell ref="B213:C213"/>
    <mergeCell ref="B214:C214"/>
    <mergeCell ref="B216:C216"/>
    <mergeCell ref="B217:C217"/>
    <mergeCell ref="B204:C204"/>
    <mergeCell ref="B205:C205"/>
    <mergeCell ref="B206:C206"/>
    <mergeCell ref="B218:C218"/>
    <mergeCell ref="B220:C220"/>
    <mergeCell ref="B18:C18"/>
    <mergeCell ref="B20:C20"/>
    <mergeCell ref="B21:C21"/>
    <mergeCell ref="B22:C22"/>
    <mergeCell ref="B24:C24"/>
    <mergeCell ref="B12:C12"/>
    <mergeCell ref="B13:C13"/>
    <mergeCell ref="B14:C14"/>
    <mergeCell ref="B16:C16"/>
    <mergeCell ref="B17:C17"/>
    <mergeCell ref="B32:C32"/>
    <mergeCell ref="B33:C33"/>
    <mergeCell ref="B34:C34"/>
    <mergeCell ref="B36:C36"/>
    <mergeCell ref="B37:C37"/>
    <mergeCell ref="B25:C25"/>
    <mergeCell ref="B26:C26"/>
    <mergeCell ref="B28:C28"/>
    <mergeCell ref="B29:C29"/>
    <mergeCell ref="B30:C30"/>
    <mergeCell ref="B45:C45"/>
    <mergeCell ref="B46:C46"/>
    <mergeCell ref="B48:C48"/>
    <mergeCell ref="B49:C49"/>
    <mergeCell ref="B50:C50"/>
    <mergeCell ref="B38:C38"/>
    <mergeCell ref="B40:C40"/>
    <mergeCell ref="B41:C41"/>
    <mergeCell ref="B42:C42"/>
    <mergeCell ref="B44:C44"/>
    <mergeCell ref="B58:C58"/>
    <mergeCell ref="B60:C60"/>
    <mergeCell ref="B61:C61"/>
    <mergeCell ref="B62:C62"/>
    <mergeCell ref="B64:C64"/>
    <mergeCell ref="B52:C52"/>
    <mergeCell ref="B53:C53"/>
    <mergeCell ref="B54:C54"/>
    <mergeCell ref="B56:C56"/>
    <mergeCell ref="B57:C57"/>
    <mergeCell ref="B72:C72"/>
    <mergeCell ref="B73:C73"/>
    <mergeCell ref="B74:C74"/>
    <mergeCell ref="B76:C76"/>
    <mergeCell ref="B77:C77"/>
    <mergeCell ref="B65:C65"/>
    <mergeCell ref="B66:C66"/>
    <mergeCell ref="B68:C68"/>
    <mergeCell ref="B69:C69"/>
    <mergeCell ref="B70:C70"/>
    <mergeCell ref="B85:C85"/>
    <mergeCell ref="B86:C86"/>
    <mergeCell ref="B88:C88"/>
    <mergeCell ref="B89:C89"/>
    <mergeCell ref="B90:C90"/>
    <mergeCell ref="B78:C78"/>
    <mergeCell ref="B80:C80"/>
    <mergeCell ref="B81:C81"/>
    <mergeCell ref="B82:C82"/>
    <mergeCell ref="B84:C84"/>
    <mergeCell ref="B98:C98"/>
    <mergeCell ref="B100:C100"/>
    <mergeCell ref="B101:C101"/>
    <mergeCell ref="B102:C102"/>
    <mergeCell ref="B104:C104"/>
    <mergeCell ref="B92:C92"/>
    <mergeCell ref="B93:C93"/>
    <mergeCell ref="B94:C94"/>
    <mergeCell ref="B96:C96"/>
    <mergeCell ref="B97:C97"/>
    <mergeCell ref="B112:C112"/>
    <mergeCell ref="B113:C113"/>
    <mergeCell ref="B114:C114"/>
    <mergeCell ref="B116:C116"/>
    <mergeCell ref="B117:C117"/>
    <mergeCell ref="B105:C105"/>
    <mergeCell ref="B106:C106"/>
    <mergeCell ref="B108:C108"/>
    <mergeCell ref="B109:C109"/>
    <mergeCell ref="B110:C110"/>
    <mergeCell ref="B125:C125"/>
    <mergeCell ref="B126:C126"/>
    <mergeCell ref="B128:C128"/>
    <mergeCell ref="B129:C129"/>
    <mergeCell ref="B130:C130"/>
    <mergeCell ref="B118:C118"/>
    <mergeCell ref="B120:C120"/>
    <mergeCell ref="B121:C121"/>
    <mergeCell ref="B122:C122"/>
    <mergeCell ref="B124:C124"/>
    <mergeCell ref="B138:C138"/>
    <mergeCell ref="B140:C140"/>
    <mergeCell ref="B141:C141"/>
    <mergeCell ref="B142:C142"/>
    <mergeCell ref="B144:C144"/>
    <mergeCell ref="B132:C132"/>
    <mergeCell ref="B133:C133"/>
    <mergeCell ref="B134:C134"/>
    <mergeCell ref="B136:C136"/>
    <mergeCell ref="B137:C137"/>
    <mergeCell ref="B152:C152"/>
    <mergeCell ref="B153:C153"/>
    <mergeCell ref="B154:C154"/>
    <mergeCell ref="B156:C156"/>
    <mergeCell ref="B157:C157"/>
    <mergeCell ref="B145:C145"/>
    <mergeCell ref="B146:C146"/>
    <mergeCell ref="B148:C148"/>
    <mergeCell ref="B149:C149"/>
    <mergeCell ref="B150:C150"/>
    <mergeCell ref="B174:C174"/>
    <mergeCell ref="B176:C176"/>
    <mergeCell ref="B177:C177"/>
    <mergeCell ref="B165:C165"/>
    <mergeCell ref="B166:C166"/>
    <mergeCell ref="B168:C168"/>
    <mergeCell ref="B169:C169"/>
    <mergeCell ref="B170:C170"/>
    <mergeCell ref="B158:C158"/>
    <mergeCell ref="B160:C160"/>
    <mergeCell ref="B161:C161"/>
    <mergeCell ref="B162:C162"/>
    <mergeCell ref="B164:C164"/>
    <mergeCell ref="B198:C198"/>
    <mergeCell ref="B200:C200"/>
    <mergeCell ref="B201:C201"/>
    <mergeCell ref="B202:C202"/>
    <mergeCell ref="B8:C8"/>
    <mergeCell ref="B9:C9"/>
    <mergeCell ref="B10:C10"/>
    <mergeCell ref="B192:C192"/>
    <mergeCell ref="B193:C193"/>
    <mergeCell ref="B194:C194"/>
    <mergeCell ref="B196:C196"/>
    <mergeCell ref="B197:C197"/>
    <mergeCell ref="B185:C185"/>
    <mergeCell ref="B186:C186"/>
    <mergeCell ref="B188:C188"/>
    <mergeCell ref="B189:C189"/>
    <mergeCell ref="B190:C190"/>
    <mergeCell ref="B178:C178"/>
    <mergeCell ref="B180:C180"/>
    <mergeCell ref="B181:C181"/>
    <mergeCell ref="B182:C182"/>
    <mergeCell ref="B184:C184"/>
    <mergeCell ref="B172:C172"/>
    <mergeCell ref="B173:C173"/>
    <mergeCell ref="B221:C221"/>
    <mergeCell ref="B222:C222"/>
    <mergeCell ref="B237:C237"/>
    <mergeCell ref="B238:C238"/>
    <mergeCell ref="B240:C240"/>
    <mergeCell ref="B241:C241"/>
    <mergeCell ref="B242:C242"/>
    <mergeCell ref="B230:C230"/>
    <mergeCell ref="B232:C232"/>
    <mergeCell ref="B233:C233"/>
    <mergeCell ref="B234:C234"/>
    <mergeCell ref="B236:C236"/>
    <mergeCell ref="B227:C227"/>
    <mergeCell ref="B224:C224"/>
    <mergeCell ref="B225:C225"/>
    <mergeCell ref="B226:C226"/>
    <mergeCell ref="B228:C228"/>
    <mergeCell ref="B229:C229"/>
    <mergeCell ref="B250:C250"/>
    <mergeCell ref="B252:C252"/>
    <mergeCell ref="B253:C253"/>
    <mergeCell ref="B254:C254"/>
    <mergeCell ref="B256:C256"/>
    <mergeCell ref="B244:C244"/>
    <mergeCell ref="B245:C245"/>
    <mergeCell ref="B246:C246"/>
    <mergeCell ref="B248:C248"/>
    <mergeCell ref="B249:C249"/>
    <mergeCell ref="B264:C264"/>
    <mergeCell ref="B265:C265"/>
    <mergeCell ref="B266:C266"/>
    <mergeCell ref="B268:C268"/>
    <mergeCell ref="B269:C269"/>
    <mergeCell ref="B257:C257"/>
    <mergeCell ref="B258:C258"/>
    <mergeCell ref="B260:C260"/>
    <mergeCell ref="B261:C261"/>
    <mergeCell ref="B262:C262"/>
    <mergeCell ref="B277:C277"/>
    <mergeCell ref="B278:C278"/>
    <mergeCell ref="B280:C280"/>
    <mergeCell ref="B281:C281"/>
    <mergeCell ref="B282:C282"/>
    <mergeCell ref="B270:C270"/>
    <mergeCell ref="B272:C272"/>
    <mergeCell ref="B273:C273"/>
    <mergeCell ref="B274:C274"/>
    <mergeCell ref="B276:C276"/>
    <mergeCell ref="B290:C290"/>
    <mergeCell ref="B292:C292"/>
    <mergeCell ref="B293:C293"/>
    <mergeCell ref="B294:C294"/>
    <mergeCell ref="B296:C296"/>
    <mergeCell ref="B284:C284"/>
    <mergeCell ref="B285:C285"/>
    <mergeCell ref="B286:C286"/>
    <mergeCell ref="B288:C288"/>
    <mergeCell ref="B289:C289"/>
    <mergeCell ref="B304:C304"/>
    <mergeCell ref="B305:C305"/>
    <mergeCell ref="B306:C306"/>
    <mergeCell ref="B308:C308"/>
    <mergeCell ref="B309:C309"/>
    <mergeCell ref="B297:C297"/>
    <mergeCell ref="B298:C298"/>
    <mergeCell ref="B300:C300"/>
    <mergeCell ref="B301:C301"/>
    <mergeCell ref="B302:C302"/>
    <mergeCell ref="B317:C317"/>
    <mergeCell ref="B318:C318"/>
    <mergeCell ref="B320:C320"/>
    <mergeCell ref="B321:C321"/>
    <mergeCell ref="B322:C322"/>
    <mergeCell ref="B310:C310"/>
    <mergeCell ref="B312:C312"/>
    <mergeCell ref="B313:C313"/>
    <mergeCell ref="B314:C314"/>
    <mergeCell ref="B316:C316"/>
    <mergeCell ref="B315:C315"/>
    <mergeCell ref="B330:C330"/>
    <mergeCell ref="B332:C332"/>
    <mergeCell ref="B333:C333"/>
    <mergeCell ref="B334:C334"/>
    <mergeCell ref="B336:C336"/>
    <mergeCell ref="B324:C324"/>
    <mergeCell ref="B325:C325"/>
    <mergeCell ref="B326:C326"/>
    <mergeCell ref="B328:C328"/>
    <mergeCell ref="B329:C329"/>
    <mergeCell ref="B331:C331"/>
    <mergeCell ref="B344:C344"/>
    <mergeCell ref="B345:C345"/>
    <mergeCell ref="B346:C346"/>
    <mergeCell ref="B348:C348"/>
    <mergeCell ref="B349:C349"/>
    <mergeCell ref="B337:C337"/>
    <mergeCell ref="B338:C338"/>
    <mergeCell ref="B340:C340"/>
    <mergeCell ref="B341:C341"/>
    <mergeCell ref="B342:C342"/>
    <mergeCell ref="B378:C378"/>
    <mergeCell ref="B352:C352"/>
    <mergeCell ref="B353:C353"/>
    <mergeCell ref="B354:C354"/>
    <mergeCell ref="B376:C376"/>
    <mergeCell ref="B377:C377"/>
    <mergeCell ref="B350:C350"/>
    <mergeCell ref="B372:C372"/>
    <mergeCell ref="B373:C373"/>
    <mergeCell ref="B374:C374"/>
    <mergeCell ref="B368:C368"/>
    <mergeCell ref="B369:C369"/>
    <mergeCell ref="B370:C370"/>
    <mergeCell ref="B364:C364"/>
    <mergeCell ref="B365:C365"/>
    <mergeCell ref="B366:C366"/>
    <mergeCell ref="B360:C360"/>
    <mergeCell ref="B361:C361"/>
    <mergeCell ref="B362:C362"/>
    <mergeCell ref="B356:C356"/>
    <mergeCell ref="B357:C357"/>
    <mergeCell ref="B358:C358"/>
    <mergeCell ref="B375:C375"/>
  </mergeCells>
  <pageMargins left="0.39370078740157483" right="0.39370078740157483" top="1.1811023622047245" bottom="0.59055118110236227" header="0.31496062992125984" footer="0.31496062992125984"/>
  <pageSetup paperSize="9" scale="120" orientation="landscape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 1 квартал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2025-05-12T05:15:10Z</dcterms:modified>
</cp:coreProperties>
</file>