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1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0">'доходы'!$8:$8</definedName>
    <definedName name="_xlnm.Print_Titles" localSheetId="2">'источники'!$8:$10</definedName>
    <definedName name="_xlnm.Print_Area" localSheetId="0">'доходы'!$A$1:$H$105</definedName>
    <definedName name="_xlnm.Print_Area" localSheetId="2">'источники'!$A$1:$N$49</definedName>
    <definedName name="_xlnm.Print_Area" localSheetId="1">'расходы'!$B$763:$M$811</definedName>
  </definedNames>
  <calcPr fullCalcOnLoad="1" fullPrecision="0"/>
</workbook>
</file>

<file path=xl/sharedStrings.xml><?xml version="1.0" encoding="utf-8"?>
<sst xmlns="http://schemas.openxmlformats.org/spreadsheetml/2006/main" count="749" uniqueCount="349">
  <si>
    <t>Министерство финансов Республики Алтай</t>
  </si>
  <si>
    <t/>
  </si>
  <si>
    <t>ФКР</t>
  </si>
  <si>
    <t>ППП</t>
  </si>
  <si>
    <t>КЦСР</t>
  </si>
  <si>
    <t>КВР</t>
  </si>
  <si>
    <t>ЭКР</t>
  </si>
  <si>
    <t>Роспись на 1 квартал</t>
  </si>
  <si>
    <t>Роспись на 2 квартал</t>
  </si>
  <si>
    <t>Роспись на 3 квартал</t>
  </si>
  <si>
    <t>Роспись на 4 квартал</t>
  </si>
  <si>
    <t>Роспись за год</t>
  </si>
  <si>
    <t>Меропр</t>
  </si>
  <si>
    <t>.</t>
  </si>
  <si>
    <t>Итого</t>
  </si>
  <si>
    <t>Министерство здравоохранения  Республики Алтай</t>
  </si>
  <si>
    <t>Министерство культуры и кино Республики Алтай</t>
  </si>
  <si>
    <t xml:space="preserve">Управление ветеринарии с госветинспекцией Республики Алтай </t>
  </si>
  <si>
    <t>Министерство образования и науки Республики Алтай</t>
  </si>
  <si>
    <t>Министерство  сельского хозяйства Республики Алтай</t>
  </si>
  <si>
    <t>Субвенции на реализацию Законов РФ " О статусе Героев Советского Союза, Героев Российской Федерации и полных кавалеров ордена Славы" и "О предоставлении социальных гарантий Героям Социалистического Труда и полным  кавалерам ордена Трудовой Славы"</t>
  </si>
  <si>
    <t>Субвенция на выплату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</si>
  <si>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ГУ "Республиканское управление автомобильных дорог общего пользования РА  "Горно-Алтайавтодор"</t>
  </si>
  <si>
    <t>Дотация на реализацию мер социальной поддержки по проезду в автомобильном транспорте общего пользования</t>
  </si>
  <si>
    <t>Министерство труда и социального развития Республики Алтай</t>
  </si>
  <si>
    <t>Государственная  архивная служба Республики Алтай</t>
  </si>
  <si>
    <t>Министерство  по делам гражданской обороны и чрезвычайным ситуациям Республики Алтай</t>
  </si>
  <si>
    <t>Министерство внутренних  дел Республики Алтай</t>
  </si>
  <si>
    <t>Государственное Собрание -Эл Курултай Республики Алтай</t>
  </si>
  <si>
    <t>Правительство Республики Алтай</t>
  </si>
  <si>
    <t>Комитет природных ресурсов Республики Алтай</t>
  </si>
  <si>
    <t>Код администратора</t>
  </si>
  <si>
    <t>КБК</t>
  </si>
  <si>
    <t>Наименование доходов</t>
  </si>
  <si>
    <t>2006 год</t>
  </si>
  <si>
    <t>1 квартал</t>
  </si>
  <si>
    <t>2 квартал</t>
  </si>
  <si>
    <t>3 квартал</t>
  </si>
  <si>
    <t>4 квартал</t>
  </si>
  <si>
    <t>1 00 00000 00 0000 000</t>
  </si>
  <si>
    <t>ДОХОДЫ</t>
  </si>
  <si>
    <t>НАЛОГОВЫЕ ДОХОДЫ</t>
  </si>
  <si>
    <t>1 01 00000 00 0000 000</t>
  </si>
  <si>
    <t>НАЛОГИ НА ПРИБЫЛЬ, ДОХОДЫ</t>
  </si>
  <si>
    <t>1 01 01012 02 0000 110</t>
  </si>
  <si>
    <t>Налог на прибыль организаций, зачисляемый в бюджет субъекта Российской Федерации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</si>
  <si>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</si>
  <si>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</si>
  <si>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</si>
  <si>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</si>
  <si>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</si>
  <si>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</si>
  <si>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</si>
  <si>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</si>
  <si>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</si>
  <si>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</si>
  <si>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</si>
  <si>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</si>
  <si>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1 01 02040 01 0000 110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</si>
  <si>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страховых выплат по договорам добровольного страхования жизни, заключенным на срок 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</si>
  <si>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</si>
  <si>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 с доходов учредителей доверительного управления ипотечным покрытием, полученных на основании приобрете</t>
  </si>
  <si>
    <t>000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</si>
  <si>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</si>
  <si>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</si>
  <si>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</si>
  <si>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Федерации, в том числе:</t>
  </si>
  <si>
    <t>182</t>
  </si>
  <si>
    <t>1 03 02040 01 0000 110</t>
  </si>
  <si>
    <t>Акцизы на  бензин, производимый на территории РФ ( 10%отчислений)</t>
  </si>
  <si>
    <t>1 03 02070 01 0000 110</t>
  </si>
  <si>
    <t>Акцизы на дизельное топливо, производимое на территории РФ ( 10%отчислений)</t>
  </si>
  <si>
    <t>1 03  02080 01 0000 110</t>
  </si>
  <si>
    <t>Акцизы на моторные масла для дизельных и (или) карбюраторных (инжекторных) двигателей, производимые на территории РФ ( 10%отчислений)</t>
  </si>
  <si>
    <t>1 03 02100 01 0000 110</t>
  </si>
  <si>
    <t>Акцизы на пиво, производимое на территории Российской Федерации</t>
  </si>
  <si>
    <t>100</t>
  </si>
  <si>
    <t>1 03 02150 01 0000 110</t>
  </si>
  <si>
    <t xml:space="preserve">1 03 02160 01 0000 110 </t>
  </si>
  <si>
    <t xml:space="preserve">1 03 02170 01 0000 110 </t>
  </si>
  <si>
    <t>Доходы от уплаты акцизов на автомобильный бензин,  производимый на территории РФ,  подлежащие распределению в консолидированные бюджеты субъектов Российской Федерации (50%отчислений)</t>
  </si>
  <si>
    <t>1 03 02190 01 0000 110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</si>
  <si>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</si>
  <si>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1 03 02200 01 0000 110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</si>
  <si>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</si>
  <si>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1 06 00000 00 0000 000</t>
  </si>
  <si>
    <t>НАЛОГИ НА ИМУЩЕСТВО</t>
  </si>
  <si>
    <t>1 06 02000 02 0000 110</t>
  </si>
  <si>
    <t>Налог на имущество организаций</t>
  </si>
  <si>
    <t>1 08 00000 00 0000 000</t>
  </si>
  <si>
    <t>321</t>
  </si>
  <si>
    <t>1 08 07110 01 0000 110</t>
  </si>
  <si>
    <t>Государственная пошлина за государственную регистрацию межрегиональных, региональных и местных общественнных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</si>
  <si>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1 08 07120 01 0000 110</t>
  </si>
  <si>
    <t>Государственная пошлина за государственную регистрацию региональных отделений политических партий</t>
  </si>
  <si>
    <t>1 09 00000 00 0000 000</t>
  </si>
  <si>
    <t>ЗАДОЛЖЕННОСТЬ И ПЕРЕРАСЧЕТЫ ПО ОТМЕНЕННЫМ НАЛОГАМ, СБОРАМ И ИНЫМ ОБЯЗАТЕЛЬНЫМ ПЛАТЕЖАМ</t>
  </si>
  <si>
    <t>1 09 04010 02 0000 110</t>
  </si>
  <si>
    <t>Налог на имущество предприятий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</si>
  <si>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</si>
  <si>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</si>
  <si>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</si>
  <si>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1 11 01020 02 0000 120</t>
  </si>
  <si>
    <t>Дивиденды по акциям и доходы от прочих форм участия в капитале, находящихся в собственности субъектов Российской Федерации</t>
  </si>
  <si>
    <t>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</si>
  <si>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</si>
  <si>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1 11 05012 03 0000 120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</si>
  <si>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</si>
  <si>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1 11 08042 02 0000 120</t>
  </si>
  <si>
    <t>Прочие поступления от использования имущества, находящегося в собственности субъектов Российской Федерации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</si>
  <si>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</si>
  <si>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</si>
  <si>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</si>
  <si>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</si>
  <si>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1 12 04000 00 0000 120</t>
  </si>
  <si>
    <t xml:space="preserve">Платежи за пользование лесным фондом и лесами иных категорий  </t>
  </si>
  <si>
    <t>1 12 04020 02 0000 120</t>
  </si>
  <si>
    <t>Платежи за пользование лесным фондом и лесами иных категорий в части, превышающей минимальные ставки платы за древесину, отпускаемую на корню</t>
  </si>
  <si>
    <t>1 12 04021 02 0000 120</t>
  </si>
  <si>
    <t>Лесные подати в части, превышающей минимальные ставки платы за древесину, отпускаемую на корню</t>
  </si>
  <si>
    <t>1 12 04022 02 0000 120</t>
  </si>
  <si>
    <t>Арендная плата за пользование лесным фондом и лесами иных категорий в части, превышающей минимальные ставки платы за древесину, отпускаемую на корню</t>
  </si>
  <si>
    <t>1 12 04040 02 0000 120</t>
  </si>
  <si>
    <t>Прочие доходы от использования лесного фонда РФ и лесов иных категорий</t>
  </si>
  <si>
    <t>1 13 00000 00 0000 000</t>
  </si>
  <si>
    <t>ДОХОДЫ ОТ ОКАЗАНИЯ ПЛАТНЫХ УСЛУГ И КОМПЕНСАЦИИ ЗАТРАТ ГОСУДАРСТВА</t>
  </si>
  <si>
    <t>1 13 03020 02 0000 130</t>
  </si>
  <si>
    <t>Прочие доходы бюджетов субъектов Российской Федерации от оказания платных услуг и компенсации затрат государства</t>
  </si>
  <si>
    <t>166</t>
  </si>
  <si>
    <t>1 14 00000 00 0000 000</t>
  </si>
  <si>
    <t>ДОХОДЫ ОТ ПРОДАЖИ МАТЕРИАЛЬНЫХ И НЕМАТЕРИАЛЬНЫХ АКТИВОВ</t>
  </si>
  <si>
    <t>1 14 02022 02 0000 410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</si>
  <si>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РФ (В части реализации основных средств)</t>
  </si>
  <si>
    <t>1 16 00000 00 0000 000</t>
  </si>
  <si>
    <t>ШТРАФЫ, САНКЦИИ, ВОЗМЕЩЕНИЕ УЩЕРБА</t>
  </si>
  <si>
    <t>1 16 90020 02 0000 140</t>
  </si>
  <si>
    <t xml:space="preserve">Прочие поступления от денежных взысканий (штрафов) и иных сумм в возмещение ущерба, зачисляемые в бюджеты субъектов РФ </t>
  </si>
  <si>
    <t>1 17 05020 02 0000 180</t>
  </si>
  <si>
    <t>ПРОЧИЕ НЕНАЛОГОВЫЕ ДОХОДЫ БЮДЖЕТОВ СУБЪЕКТОВ РОССИЙСКОЙ ФЕДЕРАЦИИ</t>
  </si>
  <si>
    <t>1 19 00000 00 0000 000</t>
  </si>
  <si>
    <t>ВОЗВРАТ ОСТАТКОВ СУБСИДИЙ И СУБВЕНЦИЙ ПРОШЛЫХ ЛЕТ</t>
  </si>
  <si>
    <t>1 19 02010 02 0000 151</t>
  </si>
  <si>
    <t>Возврат остатков субсидий и субвенций из бюджетов субъектов российской Федерации в Федеральный бюджет</t>
  </si>
  <si>
    <t>092</t>
  </si>
  <si>
    <t>2 00 00000 00 0000 000</t>
  </si>
  <si>
    <t>БЕЗВОЗМЕЗДНЫЕ ПОСТУПЛЕНИЯ</t>
  </si>
  <si>
    <t>2 02 01000 00 0000 151</t>
  </si>
  <si>
    <t>Дотации от других бюджетов бюджетной системы Российской Федерации</t>
  </si>
  <si>
    <t>2 02 01010 02 0000 151</t>
  </si>
  <si>
    <t>Дотации бюджетам субъектов Российской Федерации  на выравнивание уровня бюджетной обеспеченности</t>
  </si>
  <si>
    <t>2 02 01030 02 0000 151</t>
  </si>
  <si>
    <t>Дотации бюджетам субъектов Российской Федерации  на возмещение расходов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</si>
  <si>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2 02 01070 02 0000 151</t>
  </si>
  <si>
    <t>Дотации бюджетам субъектов Российской Федерации на поддержку мер по обеспечению сбалансированности бюджетов</t>
  </si>
  <si>
    <t>2 02 02000 00 0000 151</t>
  </si>
  <si>
    <t>Субвенции от других бюджетов бюджетной системы Российской Федерации</t>
  </si>
  <si>
    <t>2 02 02080 02 0000 151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</si>
  <si>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</si>
  <si>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проведение сельскохозяйственной переписи</t>
  </si>
  <si>
    <t>2 02 02110 02 0000 151</t>
  </si>
  <si>
    <t>Субвенции бюджетам субъектов Российской Федерации на осуществление полномочий по государственной регистрации актов гражданского состояния</t>
  </si>
  <si>
    <t>2 02 02120 02 0000 151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</si>
  <si>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</si>
  <si>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2 02 02141 02 0000 151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</si>
  <si>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</si>
  <si>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2 02 02180 02 0000 151</t>
  </si>
  <si>
    <t>Субвенции бюджетам субъектов Российской Федерации, для осуществления государственных полномочий, переданных муниципальным образованиям, по составлению (изменению, дополнению) списков кандидатов в присяжные заседатели федеральных судов общей юрисдикции Рос</t>
  </si>
  <si>
    <t>2 02 02190 02 0000 151</t>
  </si>
  <si>
    <t>Субвенции бюджетам субъектов Российской Федерации на обеспечение равной доступности услуг общественного транспорта на территории соотвествующего субъекта Российской Федерации для отдельных категорий граждан, оказание мер социальной поддержки которых относ</t>
  </si>
  <si>
    <t>2 02 02231 02 0000 151</t>
  </si>
  <si>
    <t>Субвенции бюджетам субъектов Российской Федерации на осуществление мероприятий, связанных с перевозкой между субъектами Российской Федерации, а также в пределах территорий государств - участников  Содружества Независимых Государств несовершеннолетних, сам</t>
  </si>
  <si>
    <t>2 02 02241 02 0000 151</t>
  </si>
  <si>
    <t>Субвенции бюджетам субъектов Российской Федерации на осуществление компенсационных выплат гражданам при возникновении поствакцинальных осложнений</t>
  </si>
  <si>
    <t>2 02 02251 02 0000 151</t>
  </si>
  <si>
    <t>Субвенции бюджетам субъектов Российской Федерации на выплату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</si>
  <si>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2 02 02290 02 0000 151</t>
  </si>
  <si>
    <t>Субвенции бюджетам субъектов Российской Федерации на осуществление полномочий по тушению лесных пожаров в лесном фонде на территории субъекта Российской Федерации</t>
  </si>
  <si>
    <t>2 02 02910 02 0000 151</t>
  </si>
  <si>
    <t>2 02 04000 00 0000 151</t>
  </si>
  <si>
    <t>Субсидии от других бюджетов бюджетной системы Российской Федерации</t>
  </si>
  <si>
    <t>2 02 04021 02 0000 151</t>
  </si>
  <si>
    <t>Субсидии бюджетам субъектов Российской Федерации для развития общественной инфраструктуры регионального значения и поддержки фондов муниципального развития</t>
  </si>
  <si>
    <t xml:space="preserve">2 02 04021 02 0000 151 </t>
  </si>
  <si>
    <t>2 02 04030 02 0000 151</t>
  </si>
  <si>
    <t>Субсидии бюджетам субъектов Российской Федерации на мероприятия по организации оздоровительной компании детей и подростков</t>
  </si>
  <si>
    <t>2 02 04040 02 0000 151</t>
  </si>
  <si>
    <t>Субсидии бюджетам субъектов Российской Федерации на предоставление мер социальной поддержки реабилитированных лиц и лиц, признанных пострадавшими от политических репрессий</t>
  </si>
  <si>
    <t>2 02 04060 00 0000 151</t>
  </si>
  <si>
    <t>Субсидии на частичное возмещение расходов бюджетов на осуществление мер социальной поддержки ветеранов труда и тружеников тыла</t>
  </si>
  <si>
    <t xml:space="preserve">2 02 04061 02 0000 151 </t>
  </si>
  <si>
    <t>Субсидии бюджетам субъектов Российской Федерации на частичное возмещение расходов бюджетов на осуществление мер социальной поддержки ветеранов труда</t>
  </si>
  <si>
    <t xml:space="preserve">2 02 04062 02 0000 151 </t>
  </si>
  <si>
    <t>Субсидии бюджетам субъектов Российской Федерации на частичное возмещение расходов бюджетов на осуществление мер социальной поддержки тружеников тыла</t>
  </si>
  <si>
    <t>2 02 04080 02 0000 151</t>
  </si>
  <si>
    <t>Субсидии бюджетам субъектов Российской Федерации на частичное возмещение расходов бюджетов по выплате государственных пособий гражданам, имеющим детей</t>
  </si>
  <si>
    <t>2 02 04910 02 0000 151</t>
  </si>
  <si>
    <t>Субсидии бюджетам субъектов Российской Федерации на ежемесячное вознаграждение за классное руководство в государственных и муниципальных общеобразовательных школах</t>
  </si>
  <si>
    <t>Прочие субсидии, зачисляемые в бюджеты субъектов Российской Федерации</t>
  </si>
  <si>
    <t>2 07 00000 00 0000 180</t>
  </si>
  <si>
    <t>ПРОЧИЕ БЕЗВОЗМЕЗДНЫЕ ПОСТУПЛЕНИЯ</t>
  </si>
  <si>
    <t>806</t>
  </si>
  <si>
    <t>2 07 02000 02 0000 180</t>
  </si>
  <si>
    <t>ВСЕГО ДОХОДОВ</t>
  </si>
  <si>
    <t>СОБСТВЕННЫЕ ДОХОДЫ (БЕЗ УЧЕТА СРЕДСТВ ФОНДА КОМПЕНСАЦИЙ)</t>
  </si>
  <si>
    <t>СОБСТВЕННЫЕ ДОХОДЫ БЕЗ УЧЕТА безвозмездных и безвозвратных перечислений  ИЗ ФЕДЕРАЛЬНОГО БЮДЖЕТА</t>
  </si>
  <si>
    <t xml:space="preserve">к приказу Министерства финансов  </t>
  </si>
  <si>
    <t>Республики Алтай</t>
  </si>
  <si>
    <t>(тыс.руб.)</t>
  </si>
  <si>
    <t>Код</t>
  </si>
  <si>
    <t>Наименование  показателя</t>
  </si>
  <si>
    <t>в том числе:</t>
  </si>
  <si>
    <t>1</t>
  </si>
  <si>
    <t xml:space="preserve">Всего доходов </t>
  </si>
  <si>
    <t>Всего расходов</t>
  </si>
  <si>
    <t>Дефицит бюджета</t>
  </si>
  <si>
    <t>ИСТОЧНИКИ  ФИНАНСИРОВАНИЯ  ДЕФИЦИТА РЕСПУБЛИКАНСКОГО  БЮДЖЕТА</t>
  </si>
  <si>
    <t>02</t>
  </si>
  <si>
    <t>01</t>
  </si>
  <si>
    <t>00</t>
  </si>
  <si>
    <t>0000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</si>
  <si>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</si>
  <si>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</si>
  <si>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</si>
  <si>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710</t>
  </si>
  <si>
    <t>Бюджетные кредиты, полученные от других бюджетов бюджетной системы Российской Федерации бюджетами субъектов Российской Федерации</t>
  </si>
  <si>
    <t>Кредиты, полученные в валюте Российской Федерации от кредитных организаций</t>
  </si>
  <si>
    <t>Кредиты, полученные в валюте Российской Федерации от кредитных организаций бюджетами субъектов Российской Федерации</t>
  </si>
  <si>
    <t>800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</si>
  <si>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</si>
  <si>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810</t>
  </si>
  <si>
    <t>Бюджетные кредиты, полученные от других бюджетов бюджетной системы Российской Федерации</t>
  </si>
  <si>
    <t>04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</si>
  <si>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</si>
  <si>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</si>
  <si>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Государственные гарантии субъектов Российской Федерации в валюте Российской Федерации</t>
  </si>
  <si>
    <t>05</t>
  </si>
  <si>
    <t xml:space="preserve">Акции и иные формы участия в капитале, находящиеся в государственной и муниципальной собственности </t>
  </si>
  <si>
    <t>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</si>
  <si>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</si>
  <si>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акций и иных форм участия в капитале, находящихся в собственности субъектов Российской Федерации</t>
  </si>
  <si>
    <t>06</t>
  </si>
  <si>
    <t>Земельные участки, находящиеся в  государственной и муниципальной собственности</t>
  </si>
  <si>
    <t>430</t>
  </si>
  <si>
    <t>Продажа (уменьшение стоимости) земельных участков, находящихся в государственной и муниципальной собственности</t>
  </si>
  <si>
    <t>Земельные участки до разграничения государственной собственности на  землю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</si>
  <si>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</si>
  <si>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08</t>
  </si>
  <si>
    <t>Остатки средств бюджетов</t>
  </si>
  <si>
    <t>Остатки денежных средств на начало отчетного периода, имеющее целевое назначение</t>
  </si>
  <si>
    <t>510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</si>
  <si>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</si>
  <si>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</si>
  <si>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</si>
  <si>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субъектов Российской Федерации</t>
  </si>
  <si>
    <t>610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</si>
  <si>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</si>
  <si>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</si>
  <si>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</si>
  <si>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субъектов Российской Федерации</t>
  </si>
  <si>
    <t>50</t>
  </si>
  <si>
    <t>Итого источников внутреннего финансирования дефицитов бюджетов</t>
  </si>
  <si>
    <r>
      <t>Бюджетные кредиты</t>
    </r>
    <r>
      <rPr>
        <sz val="8"/>
        <rFont val="Arial Cyr"/>
        <family val="2"/>
      </rPr>
      <t>, полученные от других бюджетов бюджетной системы Российской Федерации</t>
    </r>
  </si>
  <si>
    <r>
      <t>Бюджетные кредиты</t>
    </r>
    <r>
      <rPr>
        <sz val="8"/>
        <rFont val="Arial Cyr"/>
        <family val="2"/>
      </rPr>
      <t>, полученные от других бюджетов бюджетной системы Российской Федерации бюджетами субъектов Российской Федерации</t>
    </r>
  </si>
  <si>
    <t>Приложение  1</t>
  </si>
  <si>
    <t>Приложение  2</t>
  </si>
  <si>
    <t xml:space="preserve"> Изменения  в сводную бюджетную роспись доходов республиканского бюджета на 2006 год</t>
  </si>
  <si>
    <t>Изменения  в сводную бюджетную роспись расходов республиканского бюджета на 2006 год</t>
  </si>
  <si>
    <t>Изменения  в сводную бюджетную роспись источников финансирования дефицита республиканского  бюджета на 2006 год</t>
  </si>
  <si>
    <t>Приложение  3</t>
  </si>
  <si>
    <t>Прочие субвенции, зачисляемые в бюджеты субъектов Российской Федерации*</t>
  </si>
  <si>
    <t>доходы</t>
  </si>
  <si>
    <t>расходы</t>
  </si>
  <si>
    <t>дефицит</t>
  </si>
  <si>
    <t>год</t>
  </si>
  <si>
    <t>2 02 04191 02 0000 151</t>
  </si>
  <si>
    <t>2 02 02091 02 0000 151</t>
  </si>
  <si>
    <t>Доходы от уплаты акцизов на дизельное топливо, производимый на территории Российской Федерации, подлежащие распределению в консолидированные бюджеты субъектов Российской Федерации (50%отчислений)</t>
  </si>
  <si>
    <t>Доходы от уплаты акцизов на моторные масла для дизельных и (или) карбюраторных (инжекторных) двигателей, производимый на территории Российской Федерации, подлежащие распределению в консолидированные бюджеты субъектов Российской Федерации (50%отчислений)</t>
  </si>
  <si>
    <t>ГОСУДАРСТВЕННАЯ ПОШЛИНА, СБОРЫ</t>
  </si>
  <si>
    <t>1 18 02010 02 0000 151</t>
  </si>
  <si>
    <t>Доходы бюджетов субъектов Российской Федерации от возврата остатков субсидий и субвенций прошлых лет из местных бюджетов</t>
  </si>
  <si>
    <t>ДОХОДЫ БЮДЖЕТОВ БЮДЖЕТНОЙ СИСТЕМЫ РОССИЙСКОЙ ФЕДЕРАЦИИ ОТ ВОЗВРАТА ОСТАТКОВ СУБСИДИЙ И СУБВЕНЦИЙ ПРОШЛЫХ ЛЕТ</t>
  </si>
  <si>
    <t>1 18 00000 00 0000 000</t>
  </si>
  <si>
    <t>Субсидии бюджетам субъектов Российской Федерации на поддержку животноводства</t>
  </si>
  <si>
    <t>Субсидии бюджетам субъектов Российской Федерации на дизельное топливо, использованное на проведение сезонных сельскохозяйственных работ</t>
  </si>
  <si>
    <t>Субсидии бюджетам субъектов Российской Федерации на возмещение части затрат на уплату процентов по кредитам, полученным в российских кредитных организациях на развитие малых форм хозяйствования в агропромышленном комплексе</t>
  </si>
  <si>
    <t>2 02 04091 02 0000 151</t>
  </si>
  <si>
    <t>2 02 04161 02 0000 151</t>
  </si>
  <si>
    <t>2 02 04181 02 0000 151</t>
  </si>
  <si>
    <t>2 02 05000 00 0000 151</t>
  </si>
  <si>
    <t>Прочие безвозмездные поступления от других бюджетов бюджетной системы</t>
  </si>
  <si>
    <t>Прочие безвозмездные поступления в бюджеты субъектов Российской Федерации от федерального бюджета</t>
  </si>
  <si>
    <t>2 02 09010 00 0000 151</t>
  </si>
  <si>
    <t>2 02 09011 02 0000 151</t>
  </si>
  <si>
    <t>2 02 05010 02 0000 151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</si>
  <si>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</si>
  <si>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Приобретение акций и иных форм участия в капитале в собственность субъектов Российской Федерации</t>
  </si>
  <si>
    <t>530</t>
  </si>
  <si>
    <t>Комитет по делам молодежи Правительства Республики Алтай</t>
  </si>
  <si>
    <t>Субсидии на капитальный и текущий ремонт объектов социально-культурной сферы, в т.ч. на мероприятия, связанные с обеспечением пожарной безопасности</t>
  </si>
  <si>
    <t>Капитальное строительство объектов муниципальных образований</t>
  </si>
  <si>
    <t>Субвенции на реализацию Закона РА от 07.06.2005 №43-РЗ "О мерах социальной поддержки некоторых категорий работников, проживающих в сельской местности Республики Алтай"</t>
  </si>
  <si>
    <t>* Изменения в сумме 43270 рублей учтены в соответсвии со статьей 35 "Закона РА "О республиканском бюджете на 2006 год"</t>
  </si>
  <si>
    <t>* Изменения в сумме 160000 тыс.рублей учтены в соответсвии со статьей 35 "Закона РА "О республиканском бюджете на 2006 год"</t>
  </si>
  <si>
    <t>* Изменения в сумме 63887,15 тыс.рублей учтены в соответсвии со статьей 35 "Закона РА "О республиканском бюджете на 2006 год"</t>
  </si>
  <si>
    <t>* Изменения в сумме 20000 тыс.рублей учтены в соответсвии со статьей 35 "Закона РА "О республиканском бюджете на 2006 год"</t>
  </si>
  <si>
    <t>* Изменения в сумме 32200 тыс.рублей учтены в соответсвии со статьей 35 "Закона РА "О республиканском бюджете на 2006 год"</t>
  </si>
  <si>
    <t>Министерство  регионального развития  Республики Алтай</t>
  </si>
  <si>
    <t>Средства федерального бюджета, передаваемые бюджетам субъектов Российской Федерации на реализацию Федеральной адресной инвестиционной программы*</t>
  </si>
  <si>
    <t>Министерство экономического развития и инвестиций Республики Алтай</t>
  </si>
  <si>
    <t>Министерство имущественных отношений Республики Алтай</t>
  </si>
  <si>
    <t>Комитет по физической культуре и спорту Республики Алтай</t>
  </si>
  <si>
    <t>Контрольно-счетная палата Республики Алтай</t>
  </si>
  <si>
    <t>Избирательная комиссия Республики Алтай</t>
  </si>
  <si>
    <t xml:space="preserve">*Изменения в сумме 103,6 тыс.рублей учтены в предыдущей росписи </t>
  </si>
  <si>
    <t xml:space="preserve">*Изменения в сумме 1223 тыс.рублей учтены в предыдущей росписи </t>
  </si>
  <si>
    <t>Комитет по инвестиционной политике Республики Алтай</t>
  </si>
  <si>
    <t>Средства федерального бюджета на реализацию Федеральной адресной инвестиционной программы*</t>
  </si>
  <si>
    <t>Прочие безвозмездные поступления в бюджеты субъектов Российской Федерации*</t>
  </si>
  <si>
    <t>*Изменения учтены в предыдущей росписи  в сумме 1326,6 тыс.рублей и включены в соответствии со статьей 35 Закона Республики Алтай "О республиканском бюджете на 2006 год" средства в сумме 276130,42 тыс.рублей на реализацию федеральных инвестиционных программ</t>
  </si>
  <si>
    <t>от    16  .06.2006г.     № 67 -п</t>
  </si>
  <si>
    <t>от    16 .06.2006г.     № 67 -п</t>
  </si>
  <si>
    <t>от  16. 06.2006г.     № 67 -п</t>
  </si>
  <si>
    <t>Наименование</t>
  </si>
  <si>
    <t>в том числе раздел 11 Министерства финансов РА в разрезе муниципальных образований</t>
  </si>
  <si>
    <t>МО "Усть-Коксинский район"</t>
  </si>
  <si>
    <t>МО г. Горно-Алтайск</t>
  </si>
  <si>
    <t>МО"Чемальский район"</t>
  </si>
  <si>
    <t>На восстановление жилья гражданам, пострадавшим от затопления вследствии зажора на р.Чемал</t>
  </si>
  <si>
    <t>МО "Онгудайский район"</t>
  </si>
  <si>
    <t xml:space="preserve">Дотация на выравнивание уровня бюджетной обеспеченности </t>
  </si>
  <si>
    <t>МО "Кош-Агачский район"</t>
  </si>
  <si>
    <t>МО "Майминский район"</t>
  </si>
  <si>
    <t>МО "Турочакский район"</t>
  </si>
  <si>
    <t>МО "Улаганский район"</t>
  </si>
  <si>
    <t>МО "Усть-Канский район"</t>
  </si>
  <si>
    <t xml:space="preserve">МО "Чойский район" </t>
  </si>
  <si>
    <t>МО "Шебалинский район"</t>
  </si>
  <si>
    <t>Непрограммные инвестиции в основные фонды в рамках мероприятий по празднованию 250-летия вхождения алтайского народа в состав Российского государства</t>
  </si>
  <si>
    <t>Кокоринское СП</t>
  </si>
  <si>
    <t>Кош-Агачское СП</t>
  </si>
  <si>
    <t>СП "Майминское муниципальное образование"</t>
  </si>
  <si>
    <t>Усть-Мунинское СП</t>
  </si>
  <si>
    <t>Кызыл-Озекское СП</t>
  </si>
  <si>
    <t>Соузгинское СП</t>
  </si>
  <si>
    <t>Турочакское СП</t>
  </si>
  <si>
    <t>Артыбашское СП</t>
  </si>
  <si>
    <t>Кебезенкое СП</t>
  </si>
  <si>
    <t>ВСЕГО по разделу 11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</si>
</sst>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0"/>
    <numFmt numFmtId="174" formatCode="0000000"/>
    <numFmt numFmtId="175" formatCode="000\.00\.000\.0"/>
    <numFmt numFmtId="176" formatCode="#,##0.00;[Red]\-#,##0.00;0.00"/>
    <numFmt numFmtId="177" formatCode="000\.00\.00"/>
    <numFmt numFmtId="178" formatCode="00\.00\.00"/>
    <numFmt numFmtId="179" formatCode="0\.00"/>
    <numFmt numFmtId="180" formatCode="0.00000"/>
    <numFmt numFmtId="181" formatCode="0.0000"/>
    <numFmt numFmtId="182" formatCode="0.000"/>
    <numFmt numFmtId="183" formatCode="0.0"/>
    <numFmt numFmtId="184" formatCode="#,##0.0_р_.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р_."/>
    <numFmt numFmtId="191" formatCode="_-* #,##0.00_р_._-;\-* #,##0.00_р_._-;_-* &quot;-&quot;_р_.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#,##0.0"/>
    <numFmt numFmtId="195" formatCode="_-* #,##0.0_р_._-;\-* #,##0.0_р_._-;_-* &quot;-&quot;??_р_._-;_-@_-"/>
    <numFmt numFmtId="196" formatCode="_-* #,##0.0_р_._-;\-* #,##0.0_р_._-;_-* &quot;-&quot;?_р_._-;_-@_-"/>
    <numFmt numFmtId="197" formatCode="[$-FC19]d\ mmmm\ yyyy\ &quot;г.&quot;"/>
    <numFmt numFmtId="198" formatCode="_-* #,##0_р_._-;\-* #,##0_р_._-;_-* &quot;-&quot;??_р_._-;_-@_-"/>
    <numFmt numFmtId="199" formatCode="_-* #,##0_р_._-;\-* #,##0_р_._-;_-* &quot;-&quot;?_р_._-;_-@_-"/>
    <numFmt numFmtId="200" formatCode="#,##0.0_р_.;[Red]\-#,##0.0_р_."/>
    <numFmt numFmtId="201" formatCode="000.0"/>
    <numFmt numFmtId="202" formatCode="000.00"/>
  </numFmts>
  <fonts count="25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8"/>
      <name val="Arial"/>
      <family val="0"/>
    </font>
    <font>
      <b/>
      <sz val="8"/>
      <name val="Arial Cyr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b/>
      <sz val="10"/>
      <color indexed="8"/>
      <name val="Arial CYR"/>
      <family val="0"/>
    </font>
    <font>
      <b/>
      <sz val="9"/>
      <name val="Arial Cyr"/>
      <family val="0"/>
    </font>
    <font>
      <b/>
      <sz val="8"/>
      <color indexed="8"/>
      <name val="Arial Cyr"/>
      <family val="0"/>
    </font>
    <font>
      <i/>
      <sz val="8"/>
      <name val="Arial Cyr"/>
      <family val="0"/>
    </font>
    <font>
      <i/>
      <sz val="8"/>
      <color indexed="8"/>
      <name val="Arial Cyr"/>
      <family val="0"/>
    </font>
    <font>
      <i/>
      <sz val="10"/>
      <name val="Arial Cyr"/>
      <family val="0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8">
    <xf numFmtId="0" fontId="0" fillId="0" borderId="0" xfId="0" applyAlignment="1">
      <alignment/>
    </xf>
    <xf numFmtId="0" fontId="2" fillId="0" borderId="0" xfId="28" applyProtection="1">
      <alignment/>
      <protection hidden="1"/>
    </xf>
    <xf numFmtId="0" fontId="2" fillId="0" borderId="0" xfId="28">
      <alignment/>
      <protection/>
    </xf>
    <xf numFmtId="0" fontId="2" fillId="0" borderId="0" xfId="28" applyNumberFormat="1" applyFont="1" applyFill="1" applyBorder="1" applyAlignment="1" applyProtection="1">
      <alignment/>
      <protection hidden="1"/>
    </xf>
    <xf numFmtId="0" fontId="2" fillId="0" borderId="1" xfId="28" applyNumberFormat="1" applyFont="1" applyFill="1" applyBorder="1" applyAlignment="1" applyProtection="1">
      <alignment/>
      <protection hidden="1"/>
    </xf>
    <xf numFmtId="0" fontId="2" fillId="0" borderId="1" xfId="28" applyBorder="1" applyProtection="1">
      <alignment/>
      <protection hidden="1"/>
    </xf>
    <xf numFmtId="0" fontId="2" fillId="0" borderId="2" xfId="28" applyNumberFormat="1" applyFont="1" applyFill="1" applyBorder="1" applyAlignment="1" applyProtection="1">
      <alignment/>
      <protection hidden="1"/>
    </xf>
    <xf numFmtId="0" fontId="4" fillId="0" borderId="3" xfId="28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28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28" applyNumberFormat="1" applyFont="1" applyFill="1" applyBorder="1" applyAlignment="1" applyProtection="1">
      <alignment horizontal="center" wrapText="1"/>
      <protection hidden="1"/>
    </xf>
    <xf numFmtId="173" fontId="6" fillId="0" borderId="6" xfId="28" applyNumberFormat="1" applyFont="1" applyFill="1" applyBorder="1" applyAlignment="1" applyProtection="1">
      <alignment horizontal="center"/>
      <protection hidden="1"/>
    </xf>
    <xf numFmtId="174" fontId="6" fillId="0" borderId="6" xfId="28" applyNumberFormat="1" applyFont="1" applyFill="1" applyBorder="1" applyAlignment="1" applyProtection="1">
      <alignment horizontal="center"/>
      <protection hidden="1"/>
    </xf>
    <xf numFmtId="176" fontId="6" fillId="0" borderId="6" xfId="28" applyNumberFormat="1" applyFont="1" applyFill="1" applyBorder="1" applyAlignment="1" applyProtection="1">
      <alignment/>
      <protection hidden="1"/>
    </xf>
    <xf numFmtId="178" fontId="6" fillId="0" borderId="7" xfId="28" applyNumberFormat="1" applyFont="1" applyFill="1" applyBorder="1" applyAlignment="1" applyProtection="1">
      <alignment horizontal="center"/>
      <protection hidden="1"/>
    </xf>
    <xf numFmtId="176" fontId="4" fillId="0" borderId="6" xfId="28" applyNumberFormat="1" applyFont="1" applyFill="1" applyBorder="1" applyAlignment="1" applyProtection="1">
      <alignment/>
      <protection hidden="1"/>
    </xf>
    <xf numFmtId="177" fontId="4" fillId="0" borderId="7" xfId="28" applyNumberFormat="1" applyFont="1" applyFill="1" applyBorder="1" applyAlignment="1" applyProtection="1">
      <alignment horizontal="center"/>
      <protection hidden="1"/>
    </xf>
    <xf numFmtId="178" fontId="6" fillId="0" borderId="7" xfId="33" applyNumberFormat="1" applyFont="1" applyFill="1" applyBorder="1" applyAlignment="1" applyProtection="1">
      <alignment horizontal="center"/>
      <protection hidden="1"/>
    </xf>
    <xf numFmtId="0" fontId="2" fillId="0" borderId="0" xfId="28" applyBorder="1" applyProtection="1">
      <alignment/>
      <protection hidden="1"/>
    </xf>
    <xf numFmtId="178" fontId="6" fillId="0" borderId="7" xfId="40" applyNumberFormat="1" applyFont="1" applyFill="1" applyBorder="1" applyAlignment="1" applyProtection="1">
      <alignment horizontal="center"/>
      <protection hidden="1"/>
    </xf>
    <xf numFmtId="0" fontId="4" fillId="0" borderId="5" xfId="40" applyNumberFormat="1" applyFont="1" applyFill="1" applyBorder="1" applyAlignment="1" applyProtection="1">
      <alignment horizontal="center" wrapText="1"/>
      <protection hidden="1"/>
    </xf>
    <xf numFmtId="173" fontId="6" fillId="0" borderId="6" xfId="39" applyNumberFormat="1" applyFont="1" applyFill="1" applyBorder="1" applyAlignment="1" applyProtection="1">
      <alignment horizontal="center"/>
      <protection hidden="1"/>
    </xf>
    <xf numFmtId="174" fontId="6" fillId="0" borderId="6" xfId="39" applyNumberFormat="1" applyFont="1" applyFill="1" applyBorder="1" applyAlignment="1" applyProtection="1">
      <alignment horizontal="center"/>
      <protection hidden="1"/>
    </xf>
    <xf numFmtId="176" fontId="6" fillId="0" borderId="6" xfId="39" applyNumberFormat="1" applyFont="1" applyFill="1" applyBorder="1" applyAlignment="1" applyProtection="1">
      <alignment/>
      <protection hidden="1"/>
    </xf>
    <xf numFmtId="177" fontId="4" fillId="0" borderId="7" xfId="40" applyNumberFormat="1" applyFont="1" applyFill="1" applyBorder="1" applyAlignment="1" applyProtection="1">
      <alignment horizontal="center"/>
      <protection hidden="1"/>
    </xf>
    <xf numFmtId="176" fontId="4" fillId="0" borderId="6" xfId="40" applyNumberFormat="1" applyFont="1" applyFill="1" applyBorder="1" applyAlignment="1" applyProtection="1">
      <alignment/>
      <protection hidden="1"/>
    </xf>
    <xf numFmtId="176" fontId="6" fillId="0" borderId="6" xfId="42" applyNumberFormat="1" applyFont="1" applyFill="1" applyBorder="1" applyAlignment="1" applyProtection="1">
      <alignment/>
      <protection hidden="1"/>
    </xf>
    <xf numFmtId="173" fontId="6" fillId="0" borderId="6" xfId="43" applyNumberFormat="1" applyFont="1" applyFill="1" applyBorder="1" applyAlignment="1" applyProtection="1">
      <alignment horizontal="center"/>
      <protection hidden="1"/>
    </xf>
    <xf numFmtId="174" fontId="6" fillId="0" borderId="6" xfId="43" applyNumberFormat="1" applyFont="1" applyFill="1" applyBorder="1" applyAlignment="1" applyProtection="1">
      <alignment horizontal="center"/>
      <protection hidden="1"/>
    </xf>
    <xf numFmtId="176" fontId="6" fillId="0" borderId="6" xfId="43" applyNumberFormat="1" applyFont="1" applyFill="1" applyBorder="1" applyAlignment="1" applyProtection="1">
      <alignment/>
      <protection hidden="1"/>
    </xf>
    <xf numFmtId="177" fontId="4" fillId="0" borderId="7" xfId="42" applyNumberFormat="1" applyFont="1" applyFill="1" applyBorder="1" applyAlignment="1" applyProtection="1">
      <alignment horizontal="justify"/>
      <protection hidden="1"/>
    </xf>
    <xf numFmtId="173" fontId="6" fillId="0" borderId="6" xfId="44" applyNumberFormat="1" applyFont="1" applyFill="1" applyBorder="1" applyAlignment="1" applyProtection="1">
      <alignment horizontal="center"/>
      <protection hidden="1"/>
    </xf>
    <xf numFmtId="174" fontId="6" fillId="0" borderId="6" xfId="44" applyNumberFormat="1" applyFont="1" applyFill="1" applyBorder="1" applyAlignment="1" applyProtection="1">
      <alignment horizontal="center"/>
      <protection hidden="1"/>
    </xf>
    <xf numFmtId="176" fontId="6" fillId="0" borderId="6" xfId="44" applyNumberFormat="1" applyFont="1" applyFill="1" applyBorder="1" applyAlignment="1" applyProtection="1">
      <alignment/>
      <protection hidden="1"/>
    </xf>
    <xf numFmtId="173" fontId="6" fillId="0" borderId="6" xfId="24" applyNumberFormat="1" applyFont="1" applyFill="1" applyBorder="1" applyAlignment="1" applyProtection="1">
      <alignment horizontal="center"/>
      <protection hidden="1"/>
    </xf>
    <xf numFmtId="174" fontId="6" fillId="0" borderId="6" xfId="24" applyNumberFormat="1" applyFont="1" applyFill="1" applyBorder="1" applyAlignment="1" applyProtection="1">
      <alignment horizontal="center"/>
      <protection hidden="1"/>
    </xf>
    <xf numFmtId="176" fontId="6" fillId="0" borderId="6" xfId="24" applyNumberFormat="1" applyFont="1" applyFill="1" applyBorder="1" applyAlignment="1" applyProtection="1">
      <alignment/>
      <protection hidden="1"/>
    </xf>
    <xf numFmtId="176" fontId="4" fillId="0" borderId="6" xfId="24" applyNumberFormat="1" applyFont="1" applyFill="1" applyBorder="1" applyAlignment="1" applyProtection="1">
      <alignment/>
      <protection hidden="1"/>
    </xf>
    <xf numFmtId="173" fontId="6" fillId="0" borderId="6" xfId="23" applyNumberFormat="1" applyFont="1" applyFill="1" applyBorder="1" applyAlignment="1" applyProtection="1">
      <alignment horizontal="center"/>
      <protection hidden="1"/>
    </xf>
    <xf numFmtId="174" fontId="6" fillId="0" borderId="6" xfId="23" applyNumberFormat="1" applyFont="1" applyFill="1" applyBorder="1" applyAlignment="1" applyProtection="1">
      <alignment horizontal="center"/>
      <protection hidden="1"/>
    </xf>
    <xf numFmtId="176" fontId="6" fillId="0" borderId="6" xfId="23" applyNumberFormat="1" applyFont="1" applyFill="1" applyBorder="1" applyAlignment="1" applyProtection="1">
      <alignment/>
      <protection hidden="1"/>
    </xf>
    <xf numFmtId="178" fontId="6" fillId="0" borderId="7" xfId="23" applyNumberFormat="1" applyFont="1" applyFill="1" applyBorder="1" applyAlignment="1" applyProtection="1">
      <alignment horizontal="justify"/>
      <protection hidden="1"/>
    </xf>
    <xf numFmtId="0" fontId="4" fillId="0" borderId="5" xfId="25" applyNumberFormat="1" applyFont="1" applyFill="1" applyBorder="1" applyAlignment="1" applyProtection="1">
      <alignment horizontal="center" wrapText="1"/>
      <protection hidden="1"/>
    </xf>
    <xf numFmtId="178" fontId="6" fillId="0" borderId="7" xfId="26" applyNumberFormat="1" applyFont="1" applyFill="1" applyBorder="1" applyAlignment="1" applyProtection="1">
      <alignment horizontal="center"/>
      <protection hidden="1"/>
    </xf>
    <xf numFmtId="176" fontId="4" fillId="0" borderId="6" xfId="26" applyNumberFormat="1" applyFont="1" applyFill="1" applyBorder="1" applyAlignment="1" applyProtection="1">
      <alignment/>
      <protection hidden="1"/>
    </xf>
    <xf numFmtId="177" fontId="4" fillId="0" borderId="7" xfId="26" applyNumberFormat="1" applyFont="1" applyFill="1" applyBorder="1" applyAlignment="1" applyProtection="1">
      <alignment horizontal="center"/>
      <protection hidden="1"/>
    </xf>
    <xf numFmtId="178" fontId="6" fillId="0" borderId="7" xfId="29" applyNumberFormat="1" applyFont="1" applyFill="1" applyBorder="1" applyAlignment="1" applyProtection="1">
      <alignment horizontal="center"/>
      <protection hidden="1"/>
    </xf>
    <xf numFmtId="178" fontId="6" fillId="0" borderId="7" xfId="31" applyNumberFormat="1" applyFont="1" applyFill="1" applyBorder="1" applyAlignment="1" applyProtection="1">
      <alignment horizontal="center"/>
      <protection hidden="1"/>
    </xf>
    <xf numFmtId="176" fontId="4" fillId="0" borderId="6" xfId="31" applyNumberFormat="1" applyFont="1" applyFill="1" applyBorder="1" applyAlignment="1" applyProtection="1">
      <alignment/>
      <protection hidden="1"/>
    </xf>
    <xf numFmtId="177" fontId="4" fillId="0" borderId="7" xfId="31" applyNumberFormat="1" applyFont="1" applyFill="1" applyBorder="1" applyAlignment="1" applyProtection="1">
      <alignment horizontal="center"/>
      <protection hidden="1"/>
    </xf>
    <xf numFmtId="0" fontId="2" fillId="0" borderId="0" xfId="40" applyBorder="1" applyProtection="1">
      <alignment/>
      <protection hidden="1"/>
    </xf>
    <xf numFmtId="0" fontId="2" fillId="0" borderId="0" xfId="33" applyBorder="1" applyProtection="1">
      <alignment/>
      <protection hidden="1"/>
    </xf>
    <xf numFmtId="0" fontId="2" fillId="0" borderId="0" xfId="41" applyBorder="1" applyProtection="1">
      <alignment/>
      <protection hidden="1"/>
    </xf>
    <xf numFmtId="0" fontId="2" fillId="0" borderId="0" xfId="42" applyBorder="1" applyProtection="1">
      <alignment/>
      <protection hidden="1"/>
    </xf>
    <xf numFmtId="0" fontId="2" fillId="0" borderId="0" xfId="44" applyBorder="1" applyProtection="1">
      <alignment/>
      <protection hidden="1"/>
    </xf>
    <xf numFmtId="0" fontId="2" fillId="0" borderId="0" xfId="19" applyBorder="1" applyProtection="1">
      <alignment/>
      <protection hidden="1"/>
    </xf>
    <xf numFmtId="0" fontId="2" fillId="0" borderId="0" xfId="20" applyBorder="1" applyProtection="1">
      <alignment/>
      <protection hidden="1"/>
    </xf>
    <xf numFmtId="0" fontId="2" fillId="0" borderId="0" xfId="24" applyBorder="1" applyProtection="1">
      <alignment/>
      <protection hidden="1"/>
    </xf>
    <xf numFmtId="0" fontId="2" fillId="0" borderId="0" xfId="23" applyBorder="1" applyProtection="1">
      <alignment/>
      <protection hidden="1"/>
    </xf>
    <xf numFmtId="0" fontId="2" fillId="0" borderId="0" xfId="25" applyBorder="1" applyProtection="1">
      <alignment/>
      <protection hidden="1"/>
    </xf>
    <xf numFmtId="0" fontId="2" fillId="0" borderId="0" xfId="26" applyBorder="1" applyProtection="1">
      <alignment/>
      <protection hidden="1"/>
    </xf>
    <xf numFmtId="0" fontId="2" fillId="0" borderId="0" xfId="27" applyBorder="1" applyProtection="1">
      <alignment/>
      <protection hidden="1"/>
    </xf>
    <xf numFmtId="0" fontId="2" fillId="0" borderId="0" xfId="29" applyBorder="1" applyProtection="1">
      <alignment/>
      <protection hidden="1"/>
    </xf>
    <xf numFmtId="0" fontId="2" fillId="0" borderId="0" xfId="30" applyBorder="1" applyProtection="1">
      <alignment/>
      <protection hidden="1"/>
    </xf>
    <xf numFmtId="0" fontId="2" fillId="0" borderId="0" xfId="31" applyBorder="1" applyProtection="1">
      <alignment/>
      <protection hidden="1"/>
    </xf>
    <xf numFmtId="172" fontId="6" fillId="0" borderId="6" xfId="28" applyNumberFormat="1" applyFont="1" applyFill="1" applyBorder="1" applyAlignment="1" applyProtection="1">
      <alignment horizontal="center"/>
      <protection hidden="1"/>
    </xf>
    <xf numFmtId="176" fontId="4" fillId="0" borderId="6" xfId="33" applyNumberFormat="1" applyFont="1" applyFill="1" applyBorder="1" applyAlignment="1" applyProtection="1">
      <alignment/>
      <protection hidden="1"/>
    </xf>
    <xf numFmtId="176" fontId="4" fillId="0" borderId="6" xfId="41" applyNumberFormat="1" applyFont="1" applyFill="1" applyBorder="1" applyAlignment="1" applyProtection="1">
      <alignment/>
      <protection hidden="1"/>
    </xf>
    <xf numFmtId="176" fontId="4" fillId="0" borderId="6" xfId="42" applyNumberFormat="1" applyFont="1" applyFill="1" applyBorder="1" applyAlignment="1" applyProtection="1">
      <alignment/>
      <protection hidden="1"/>
    </xf>
    <xf numFmtId="0" fontId="9" fillId="0" borderId="6" xfId="0" applyFont="1" applyBorder="1" applyAlignment="1">
      <alignment/>
    </xf>
    <xf numFmtId="176" fontId="4" fillId="0" borderId="6" xfId="44" applyNumberFormat="1" applyFont="1" applyFill="1" applyBorder="1" applyAlignment="1" applyProtection="1">
      <alignment/>
      <protection hidden="1"/>
    </xf>
    <xf numFmtId="176" fontId="4" fillId="0" borderId="6" xfId="19" applyNumberFormat="1" applyFont="1" applyFill="1" applyBorder="1" applyAlignment="1" applyProtection="1">
      <alignment/>
      <protection hidden="1"/>
    </xf>
    <xf numFmtId="176" fontId="4" fillId="0" borderId="6" xfId="20" applyNumberFormat="1" applyFont="1" applyFill="1" applyBorder="1" applyAlignment="1" applyProtection="1">
      <alignment/>
      <protection hidden="1"/>
    </xf>
    <xf numFmtId="172" fontId="6" fillId="0" borderId="6" xfId="24" applyNumberFormat="1" applyFont="1" applyFill="1" applyBorder="1" applyAlignment="1" applyProtection="1">
      <alignment horizontal="center"/>
      <protection hidden="1"/>
    </xf>
    <xf numFmtId="172" fontId="6" fillId="0" borderId="6" xfId="23" applyNumberFormat="1" applyFont="1" applyFill="1" applyBorder="1" applyAlignment="1" applyProtection="1">
      <alignment horizontal="center"/>
      <protection hidden="1"/>
    </xf>
    <xf numFmtId="176" fontId="4" fillId="0" borderId="6" xfId="23" applyNumberFormat="1" applyFont="1" applyFill="1" applyBorder="1" applyAlignment="1" applyProtection="1">
      <alignment/>
      <protection hidden="1"/>
    </xf>
    <xf numFmtId="176" fontId="4" fillId="0" borderId="6" xfId="25" applyNumberFormat="1" applyFont="1" applyFill="1" applyBorder="1" applyAlignment="1" applyProtection="1">
      <alignment/>
      <protection hidden="1"/>
    </xf>
    <xf numFmtId="176" fontId="4" fillId="0" borderId="6" xfId="27" applyNumberFormat="1" applyFont="1" applyFill="1" applyBorder="1" applyAlignment="1" applyProtection="1">
      <alignment/>
      <protection hidden="1"/>
    </xf>
    <xf numFmtId="176" fontId="4" fillId="0" borderId="6" xfId="29" applyNumberFormat="1" applyFont="1" applyFill="1" applyBorder="1" applyAlignment="1" applyProtection="1">
      <alignment/>
      <protection hidden="1"/>
    </xf>
    <xf numFmtId="176" fontId="4" fillId="0" borderId="6" xfId="30" applyNumberFormat="1" applyFont="1" applyFill="1" applyBorder="1" applyAlignment="1" applyProtection="1">
      <alignment/>
      <protection hidden="1"/>
    </xf>
    <xf numFmtId="0" fontId="4" fillId="0" borderId="8" xfId="28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28" applyNumberFormat="1" applyFont="1" applyFill="1" applyBorder="1" applyAlignment="1" applyProtection="1">
      <alignment horizontal="center" wrapText="1"/>
      <protection hidden="1"/>
    </xf>
    <xf numFmtId="0" fontId="4" fillId="0" borderId="7" xfId="28" applyNumberFormat="1" applyFont="1" applyFill="1" applyBorder="1" applyAlignment="1" applyProtection="1">
      <alignment/>
      <protection hidden="1"/>
    </xf>
    <xf numFmtId="0" fontId="6" fillId="0" borderId="5" xfId="40" applyNumberFormat="1" applyFont="1" applyFill="1" applyBorder="1" applyAlignment="1" applyProtection="1">
      <alignment horizontal="center" wrapText="1"/>
      <protection hidden="1"/>
    </xf>
    <xf numFmtId="0" fontId="4" fillId="0" borderId="7" xfId="40" applyNumberFormat="1" applyFont="1" applyFill="1" applyBorder="1" applyAlignment="1" applyProtection="1">
      <alignment/>
      <protection hidden="1"/>
    </xf>
    <xf numFmtId="0" fontId="6" fillId="0" borderId="5" xfId="33" applyNumberFormat="1" applyFont="1" applyFill="1" applyBorder="1" applyAlignment="1" applyProtection="1">
      <alignment horizontal="center" wrapText="1"/>
      <protection hidden="1"/>
    </xf>
    <xf numFmtId="0" fontId="6" fillId="0" borderId="5" xfId="41" applyNumberFormat="1" applyFont="1" applyFill="1" applyBorder="1" applyAlignment="1" applyProtection="1">
      <alignment horizontal="center" wrapText="1"/>
      <protection hidden="1"/>
    </xf>
    <xf numFmtId="0" fontId="4" fillId="0" borderId="7" xfId="24" applyNumberFormat="1" applyFont="1" applyFill="1" applyBorder="1" applyAlignment="1" applyProtection="1">
      <alignment/>
      <protection hidden="1"/>
    </xf>
    <xf numFmtId="0" fontId="6" fillId="0" borderId="5" xfId="23" applyNumberFormat="1" applyFont="1" applyFill="1" applyBorder="1" applyAlignment="1" applyProtection="1">
      <alignment horizontal="center" wrapText="1"/>
      <protection hidden="1"/>
    </xf>
    <xf numFmtId="177" fontId="4" fillId="0" borderId="7" xfId="25" applyNumberFormat="1" applyFont="1" applyFill="1" applyBorder="1" applyAlignment="1" applyProtection="1">
      <alignment horizontal="center"/>
      <protection hidden="1"/>
    </xf>
    <xf numFmtId="0" fontId="6" fillId="0" borderId="5" xfId="26" applyNumberFormat="1" applyFont="1" applyFill="1" applyBorder="1" applyAlignment="1" applyProtection="1">
      <alignment horizontal="center" wrapText="1"/>
      <protection hidden="1"/>
    </xf>
    <xf numFmtId="0" fontId="6" fillId="0" borderId="5" xfId="29" applyNumberFormat="1" applyFont="1" applyFill="1" applyBorder="1" applyAlignment="1" applyProtection="1">
      <alignment horizontal="center" wrapText="1"/>
      <protection hidden="1"/>
    </xf>
    <xf numFmtId="0" fontId="6" fillId="0" borderId="5" xfId="31" applyNumberFormat="1" applyFont="1" applyFill="1" applyBorder="1" applyAlignment="1" applyProtection="1">
      <alignment horizontal="center" wrapText="1"/>
      <protection hidden="1"/>
    </xf>
    <xf numFmtId="0" fontId="2" fillId="0" borderId="9" xfId="28" applyBorder="1">
      <alignment/>
      <protection/>
    </xf>
    <xf numFmtId="177" fontId="4" fillId="0" borderId="7" xfId="33" applyNumberFormat="1" applyFont="1" applyFill="1" applyBorder="1" applyAlignment="1" applyProtection="1">
      <alignment horizontal="center"/>
      <protection hidden="1"/>
    </xf>
    <xf numFmtId="177" fontId="4" fillId="0" borderId="7" xfId="41" applyNumberFormat="1" applyFont="1" applyFill="1" applyBorder="1" applyAlignment="1" applyProtection="1">
      <alignment horizontal="center"/>
      <protection hidden="1"/>
    </xf>
    <xf numFmtId="177" fontId="4" fillId="0" borderId="7" xfId="44" applyNumberFormat="1" applyFont="1" applyFill="1" applyBorder="1" applyAlignment="1" applyProtection="1">
      <alignment horizontal="center"/>
      <protection hidden="1"/>
    </xf>
    <xf numFmtId="177" fontId="4" fillId="0" borderId="7" xfId="19" applyNumberFormat="1" applyFont="1" applyFill="1" applyBorder="1" applyAlignment="1" applyProtection="1">
      <alignment horizontal="justify"/>
      <protection hidden="1"/>
    </xf>
    <xf numFmtId="177" fontId="4" fillId="0" borderId="7" xfId="23" applyNumberFormat="1" applyFont="1" applyFill="1" applyBorder="1" applyAlignment="1" applyProtection="1">
      <alignment horizontal="center"/>
      <protection hidden="1"/>
    </xf>
    <xf numFmtId="177" fontId="4" fillId="0" borderId="7" xfId="23" applyNumberFormat="1" applyFont="1" applyFill="1" applyBorder="1" applyAlignment="1" applyProtection="1">
      <alignment horizontal="justify"/>
      <protection hidden="1"/>
    </xf>
    <xf numFmtId="177" fontId="4" fillId="0" borderId="7" xfId="27" applyNumberFormat="1" applyFont="1" applyFill="1" applyBorder="1" applyAlignment="1" applyProtection="1">
      <alignment horizontal="center"/>
      <protection hidden="1"/>
    </xf>
    <xf numFmtId="177" fontId="4" fillId="0" borderId="7" xfId="29" applyNumberFormat="1" applyFont="1" applyFill="1" applyBorder="1" applyAlignment="1" applyProtection="1">
      <alignment horizontal="center"/>
      <protection hidden="1"/>
    </xf>
    <xf numFmtId="177" fontId="4" fillId="0" borderId="7" xfId="30" applyNumberFormat="1" applyFont="1" applyFill="1" applyBorder="1" applyAlignment="1" applyProtection="1">
      <alignment horizontal="center"/>
      <protection hidden="1"/>
    </xf>
    <xf numFmtId="0" fontId="4" fillId="0" borderId="10" xfId="28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2" fontId="11" fillId="0" borderId="6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6" xfId="0" applyFont="1" applyFill="1" applyBorder="1" applyAlignment="1">
      <alignment vertical="top" wrapText="1"/>
    </xf>
    <xf numFmtId="190" fontId="11" fillId="0" borderId="6" xfId="0" applyNumberFormat="1" applyFont="1" applyFill="1" applyBorder="1" applyAlignment="1">
      <alignment horizontal="center" vertical="top" wrapText="1"/>
    </xf>
    <xf numFmtId="190" fontId="10" fillId="0" borderId="6" xfId="0" applyNumberFormat="1" applyFont="1" applyFill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justify" vertical="top" wrapText="1"/>
    </xf>
    <xf numFmtId="183" fontId="10" fillId="0" borderId="0" xfId="0" applyNumberFormat="1" applyFont="1" applyFill="1" applyAlignment="1">
      <alignment vertical="top" wrapText="1"/>
    </xf>
    <xf numFmtId="0" fontId="11" fillId="0" borderId="6" xfId="0" applyFont="1" applyBorder="1" applyAlignment="1">
      <alignment horizontal="justify" vertical="center" wrapText="1"/>
    </xf>
    <xf numFmtId="43" fontId="11" fillId="0" borderId="6" xfId="47" applyFont="1" applyBorder="1" applyAlignment="1">
      <alignment horizontal="center" vertical="center" wrapText="1"/>
    </xf>
    <xf numFmtId="0" fontId="10" fillId="0" borderId="6" xfId="0" applyFont="1" applyBorder="1" applyAlignment="1">
      <alignment horizontal="justify" vertical="center" wrapText="1"/>
    </xf>
    <xf numFmtId="43" fontId="10" fillId="0" borderId="6" xfId="47" applyFont="1" applyBorder="1" applyAlignment="1">
      <alignment horizontal="center" vertical="center" wrapText="1"/>
    </xf>
    <xf numFmtId="43" fontId="10" fillId="0" borderId="6" xfId="47" applyFont="1" applyFill="1" applyBorder="1" applyAlignment="1">
      <alignment horizontal="center" vertical="center" wrapText="1"/>
    </xf>
    <xf numFmtId="190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justify" vertical="center"/>
    </xf>
    <xf numFmtId="0" fontId="11" fillId="0" borderId="6" xfId="0" applyFont="1" applyFill="1" applyBorder="1" applyAlignment="1">
      <alignment horizontal="justify" vertical="center" wrapText="1"/>
    </xf>
    <xf numFmtId="0" fontId="10" fillId="0" borderId="6" xfId="0" applyFont="1" applyFill="1" applyBorder="1" applyAlignment="1">
      <alignment horizontal="justify" vertical="center" wrapText="1"/>
    </xf>
    <xf numFmtId="0" fontId="11" fillId="0" borderId="6" xfId="0" applyFont="1" applyFill="1" applyBorder="1" applyAlignment="1">
      <alignment vertical="center" wrapText="1"/>
    </xf>
    <xf numFmtId="43" fontId="11" fillId="0" borderId="6" xfId="47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2" fontId="11" fillId="0" borderId="7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8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195" fontId="0" fillId="0" borderId="6" xfId="0" applyNumberFormat="1" applyBorder="1" applyAlignment="1">
      <alignment/>
    </xf>
    <xf numFmtId="195" fontId="0" fillId="0" borderId="7" xfId="0" applyNumberFormat="1" applyBorder="1" applyAlignment="1">
      <alignment/>
    </xf>
    <xf numFmtId="49" fontId="3" fillId="0" borderId="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 wrapText="1"/>
    </xf>
    <xf numFmtId="183" fontId="9" fillId="0" borderId="6" xfId="0" applyNumberFormat="1" applyFont="1" applyBorder="1" applyAlignment="1">
      <alignment/>
    </xf>
    <xf numFmtId="183" fontId="9" fillId="0" borderId="7" xfId="0" applyNumberFormat="1" applyFont="1" applyBorder="1" applyAlignment="1">
      <alignment/>
    </xf>
    <xf numFmtId="196" fontId="9" fillId="0" borderId="6" xfId="0" applyNumberFormat="1" applyFont="1" applyBorder="1" applyAlignment="1">
      <alignment/>
    </xf>
    <xf numFmtId="196" fontId="9" fillId="0" borderId="7" xfId="0" applyNumberFormat="1" applyFont="1" applyBorder="1" applyAlignment="1">
      <alignment/>
    </xf>
    <xf numFmtId="49" fontId="5" fillId="0" borderId="6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17" fillId="0" borderId="5" xfId="0" applyFont="1" applyBorder="1" applyAlignment="1">
      <alignment wrapText="1"/>
    </xf>
    <xf numFmtId="0" fontId="9" fillId="0" borderId="0" xfId="0" applyFont="1" applyAlignment="1">
      <alignment/>
    </xf>
    <xf numFmtId="183" fontId="9" fillId="0" borderId="0" xfId="0" applyNumberFormat="1" applyFont="1" applyAlignment="1">
      <alignment/>
    </xf>
    <xf numFmtId="49" fontId="18" fillId="0" borderId="6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9" fillId="0" borderId="5" xfId="0" applyFont="1" applyBorder="1" applyAlignment="1">
      <alignment wrapText="1"/>
    </xf>
    <xf numFmtId="183" fontId="20" fillId="0" borderId="6" xfId="0" applyNumberFormat="1" applyFont="1" applyBorder="1" applyAlignment="1">
      <alignment/>
    </xf>
    <xf numFmtId="183" fontId="20" fillId="0" borderId="7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5" xfId="0" applyFont="1" applyBorder="1" applyAlignment="1">
      <alignment wrapText="1"/>
    </xf>
    <xf numFmtId="18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5" xfId="0" applyFont="1" applyBorder="1" applyAlignment="1">
      <alignment wrapText="1"/>
    </xf>
    <xf numFmtId="183" fontId="0" fillId="0" borderId="7" xfId="0" applyNumberFormat="1" applyBorder="1" applyAlignment="1">
      <alignment/>
    </xf>
    <xf numFmtId="0" fontId="20" fillId="0" borderId="7" xfId="0" applyFont="1" applyBorder="1" applyAlignment="1">
      <alignment/>
    </xf>
    <xf numFmtId="0" fontId="5" fillId="0" borderId="5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22" fillId="0" borderId="5" xfId="0" applyFont="1" applyBorder="1" applyAlignment="1">
      <alignment wrapText="1"/>
    </xf>
    <xf numFmtId="196" fontId="0" fillId="0" borderId="6" xfId="0" applyNumberFormat="1" applyBorder="1" applyAlignment="1">
      <alignment horizontal="right"/>
    </xf>
    <xf numFmtId="196" fontId="0" fillId="0" borderId="6" xfId="0" applyNumberFormat="1" applyBorder="1" applyAlignment="1">
      <alignment/>
    </xf>
    <xf numFmtId="196" fontId="0" fillId="0" borderId="7" xfId="0" applyNumberFormat="1" applyBorder="1" applyAlignment="1">
      <alignment/>
    </xf>
    <xf numFmtId="0" fontId="16" fillId="0" borderId="14" xfId="0" applyFont="1" applyBorder="1" applyAlignment="1">
      <alignment horizontal="center" wrapText="1"/>
    </xf>
    <xf numFmtId="183" fontId="9" fillId="0" borderId="15" xfId="0" applyNumberFormat="1" applyFont="1" applyBorder="1" applyAlignment="1">
      <alignment/>
    </xf>
    <xf numFmtId="183" fontId="9" fillId="0" borderId="9" xfId="0" applyNumberFormat="1" applyFont="1" applyBorder="1" applyAlignment="1">
      <alignment/>
    </xf>
    <xf numFmtId="0" fontId="10" fillId="0" borderId="5" xfId="0" applyFont="1" applyFill="1" applyBorder="1" applyAlignment="1">
      <alignment vertical="top" wrapText="1"/>
    </xf>
    <xf numFmtId="190" fontId="11" fillId="0" borderId="7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190" fontId="10" fillId="0" borderId="7" xfId="0" applyNumberFormat="1" applyFont="1" applyFill="1" applyBorder="1" applyAlignment="1">
      <alignment horizontal="center" vertical="top" wrapText="1"/>
    </xf>
    <xf numFmtId="49" fontId="10" fillId="0" borderId="5" xfId="0" applyNumberFormat="1" applyFont="1" applyFill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center"/>
    </xf>
    <xf numFmtId="43" fontId="11" fillId="0" borderId="7" xfId="47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3" fontId="10" fillId="0" borderId="7" xfId="47" applyFont="1" applyFill="1" applyBorder="1" applyAlignment="1">
      <alignment horizontal="center" vertical="center" wrapText="1"/>
    </xf>
    <xf numFmtId="193" fontId="10" fillId="0" borderId="7" xfId="47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43" fontId="11" fillId="0" borderId="7" xfId="47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43" fontId="11" fillId="0" borderId="15" xfId="47" applyFont="1" applyFill="1" applyBorder="1" applyAlignment="1">
      <alignment horizontal="center" vertical="center" wrapText="1"/>
    </xf>
    <xf numFmtId="43" fontId="11" fillId="0" borderId="9" xfId="47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2" fillId="0" borderId="6" xfId="0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top" wrapText="1"/>
    </xf>
    <xf numFmtId="0" fontId="13" fillId="0" borderId="6" xfId="0" applyFont="1" applyBorder="1" applyAlignment="1">
      <alignment horizontal="justify" vertical="top" wrapText="1"/>
    </xf>
    <xf numFmtId="0" fontId="11" fillId="0" borderId="15" xfId="0" applyFont="1" applyFill="1" applyBorder="1" applyAlignment="1">
      <alignment horizontal="justify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23" fillId="0" borderId="15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24" fillId="0" borderId="0" xfId="33" applyFont="1" applyProtection="1">
      <alignment/>
      <protection hidden="1"/>
    </xf>
    <xf numFmtId="43" fontId="10" fillId="0" borderId="0" xfId="0" applyNumberFormat="1" applyFont="1" applyFill="1" applyAlignment="1">
      <alignment vertical="top" wrapText="1"/>
    </xf>
    <xf numFmtId="0" fontId="10" fillId="0" borderId="6" xfId="0" applyFont="1" applyFill="1" applyBorder="1" applyAlignment="1">
      <alignment horizontal="center" vertical="top" wrapText="1"/>
    </xf>
    <xf numFmtId="43" fontId="10" fillId="0" borderId="6" xfId="0" applyNumberFormat="1" applyFont="1" applyFill="1" applyBorder="1" applyAlignment="1">
      <alignment vertical="top" wrapText="1"/>
    </xf>
    <xf numFmtId="2" fontId="10" fillId="0" borderId="6" xfId="0" applyNumberFormat="1" applyFont="1" applyFill="1" applyBorder="1" applyAlignment="1">
      <alignment vertical="top" wrapText="1"/>
    </xf>
    <xf numFmtId="183" fontId="10" fillId="0" borderId="6" xfId="0" applyNumberFormat="1" applyFont="1" applyFill="1" applyBorder="1" applyAlignment="1">
      <alignment vertical="top" wrapText="1"/>
    </xf>
    <xf numFmtId="0" fontId="1" fillId="0" borderId="7" xfId="28" applyNumberFormat="1" applyFont="1" applyFill="1" applyBorder="1" applyAlignment="1" applyProtection="1">
      <alignment horizontal="left" wrapText="1"/>
      <protection hidden="1"/>
    </xf>
    <xf numFmtId="0" fontId="13" fillId="0" borderId="6" xfId="0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0" fillId="0" borderId="6" xfId="0" applyFont="1" applyBorder="1" applyAlignment="1">
      <alignment/>
    </xf>
    <xf numFmtId="172" fontId="6" fillId="0" borderId="6" xfId="18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18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18" applyNumberFormat="1" applyFont="1" applyFill="1" applyBorder="1" applyAlignment="1" applyProtection="1">
      <alignment horizontal="left" vertical="center" wrapText="1"/>
      <protection hidden="1"/>
    </xf>
    <xf numFmtId="0" fontId="4" fillId="0" borderId="18" xfId="28" applyNumberFormat="1" applyFont="1" applyFill="1" applyBorder="1" applyAlignment="1" applyProtection="1">
      <alignment horizontal="center" wrapText="1"/>
      <protection hidden="1"/>
    </xf>
    <xf numFmtId="0" fontId="1" fillId="0" borderId="0" xfId="28" applyFont="1" applyBorder="1" applyProtection="1">
      <alignment/>
      <protection hidden="1"/>
    </xf>
    <xf numFmtId="176" fontId="4" fillId="0" borderId="6" xfId="28" applyNumberFormat="1" applyFont="1" applyFill="1" applyBorder="1" applyAlignment="1" applyProtection="1">
      <alignment/>
      <protection hidden="1"/>
    </xf>
    <xf numFmtId="176" fontId="6" fillId="0" borderId="6" xfId="18" applyNumberFormat="1" applyFont="1" applyFill="1" applyBorder="1" applyAlignment="1" applyProtection="1">
      <alignment horizontal="right" vertical="center" wrapText="1"/>
      <protection hidden="1"/>
    </xf>
    <xf numFmtId="176" fontId="4" fillId="0" borderId="6" xfId="18" applyNumberFormat="1" applyFont="1" applyFill="1" applyBorder="1" applyAlignment="1" applyProtection="1">
      <alignment horizontal="right" vertical="center" wrapText="1"/>
      <protection hidden="1"/>
    </xf>
    <xf numFmtId="176" fontId="6" fillId="0" borderId="6" xfId="18" applyNumberFormat="1" applyFont="1" applyFill="1" applyBorder="1" applyAlignment="1" applyProtection="1">
      <alignment horizontal="right" vertical="center" wrapText="1"/>
      <protection hidden="1"/>
    </xf>
    <xf numFmtId="172" fontId="6" fillId="0" borderId="6" xfId="28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28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28" applyNumberFormat="1" applyFont="1" applyFill="1" applyBorder="1" applyAlignment="1" applyProtection="1">
      <alignment horizontal="left" vertical="center" wrapText="1"/>
      <protection hidden="1"/>
    </xf>
    <xf numFmtId="176" fontId="4" fillId="0" borderId="6" xfId="28" applyNumberFormat="1" applyFont="1" applyFill="1" applyBorder="1" applyAlignment="1" applyProtection="1">
      <alignment horizontal="left" vertical="center" wrapText="1"/>
      <protection hidden="1"/>
    </xf>
    <xf numFmtId="176" fontId="6" fillId="0" borderId="6" xfId="28" applyNumberFormat="1" applyFont="1" applyFill="1" applyBorder="1" applyAlignment="1" applyProtection="1">
      <alignment horizontal="right" vertical="center" wrapText="1"/>
      <protection hidden="1"/>
    </xf>
    <xf numFmtId="176" fontId="4" fillId="0" borderId="6" xfId="28" applyNumberFormat="1" applyFont="1" applyFill="1" applyBorder="1" applyAlignment="1" applyProtection="1">
      <alignment horizontal="right" vertical="center" wrapText="1"/>
      <protection hidden="1"/>
    </xf>
    <xf numFmtId="0" fontId="4" fillId="0" borderId="5" xfId="41" applyNumberFormat="1" applyFont="1" applyFill="1" applyBorder="1" applyAlignment="1" applyProtection="1">
      <alignment horizontal="center" wrapText="1"/>
      <protection hidden="1"/>
    </xf>
    <xf numFmtId="0" fontId="1" fillId="0" borderId="7" xfId="28" applyNumberFormat="1" applyFont="1" applyFill="1" applyBorder="1" applyAlignment="1" applyProtection="1">
      <alignment/>
      <protection hidden="1"/>
    </xf>
    <xf numFmtId="0" fontId="4" fillId="0" borderId="19" xfId="28" applyNumberFormat="1" applyFont="1" applyFill="1" applyBorder="1" applyAlignment="1" applyProtection="1">
      <alignment horizontal="center" vertical="center" wrapText="1"/>
      <protection hidden="1"/>
    </xf>
    <xf numFmtId="0" fontId="1" fillId="0" borderId="20" xfId="28" applyNumberFormat="1" applyFont="1" applyFill="1" applyBorder="1" applyAlignment="1" applyProtection="1">
      <alignment horizontal="left" vertical="center" wrapText="1"/>
      <protection hidden="1"/>
    </xf>
    <xf numFmtId="0" fontId="6" fillId="0" borderId="21" xfId="28" applyNumberFormat="1" applyFont="1" applyFill="1" applyBorder="1" applyAlignment="1" applyProtection="1">
      <alignment horizontal="center" wrapText="1"/>
      <protection hidden="1"/>
    </xf>
    <xf numFmtId="172" fontId="6" fillId="0" borderId="5" xfId="28" applyNumberFormat="1" applyFont="1" applyFill="1" applyBorder="1" applyAlignment="1" applyProtection="1">
      <alignment horizontal="center"/>
      <protection hidden="1"/>
    </xf>
    <xf numFmtId="176" fontId="6" fillId="0" borderId="7" xfId="28" applyNumberFormat="1" applyFont="1" applyFill="1" applyBorder="1" applyAlignment="1" applyProtection="1">
      <alignment/>
      <protection hidden="1"/>
    </xf>
    <xf numFmtId="176" fontId="4" fillId="0" borderId="13" xfId="28" applyNumberFormat="1" applyFont="1" applyFill="1" applyBorder="1" applyAlignment="1" applyProtection="1">
      <alignment/>
      <protection hidden="1"/>
    </xf>
    <xf numFmtId="0" fontId="6" fillId="0" borderId="18" xfId="28" applyNumberFormat="1" applyFont="1" applyFill="1" applyBorder="1" applyAlignment="1" applyProtection="1">
      <alignment horizontal="center" wrapText="1"/>
      <protection hidden="1"/>
    </xf>
    <xf numFmtId="176" fontId="2" fillId="0" borderId="0" xfId="28" applyNumberFormat="1">
      <alignment/>
      <protection/>
    </xf>
    <xf numFmtId="176" fontId="4" fillId="0" borderId="0" xfId="28" applyNumberFormat="1" applyFont="1" applyAlignment="1">
      <alignment horizontal="right"/>
      <protection/>
    </xf>
    <xf numFmtId="172" fontId="6" fillId="0" borderId="6" xfId="33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33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33" applyNumberFormat="1" applyFont="1" applyFill="1" applyBorder="1" applyAlignment="1" applyProtection="1">
      <alignment horizontal="left" vertical="center" wrapText="1"/>
      <protection hidden="1"/>
    </xf>
    <xf numFmtId="176" fontId="6" fillId="0" borderId="6" xfId="33" applyNumberFormat="1" applyFont="1" applyFill="1" applyBorder="1" applyAlignment="1" applyProtection="1">
      <alignment horizontal="right" vertical="center" wrapText="1"/>
      <protection hidden="1"/>
    </xf>
    <xf numFmtId="176" fontId="4" fillId="0" borderId="6" xfId="33" applyNumberFormat="1" applyFont="1" applyFill="1" applyBorder="1" applyAlignment="1" applyProtection="1">
      <alignment horizontal="right" vertical="center" wrapText="1"/>
      <protection hidden="1"/>
    </xf>
    <xf numFmtId="176" fontId="4" fillId="0" borderId="0" xfId="28" applyNumberFormat="1" applyFont="1">
      <alignment/>
      <protection/>
    </xf>
    <xf numFmtId="176" fontId="4" fillId="0" borderId="22" xfId="28" applyNumberFormat="1" applyFont="1" applyFill="1" applyBorder="1" applyAlignment="1" applyProtection="1">
      <alignment/>
      <protection hidden="1"/>
    </xf>
    <xf numFmtId="0" fontId="6" fillId="0" borderId="21" xfId="39" applyNumberFormat="1" applyFont="1" applyFill="1" applyBorder="1" applyAlignment="1" applyProtection="1">
      <alignment horizontal="center" wrapText="1"/>
      <protection hidden="1"/>
    </xf>
    <xf numFmtId="172" fontId="6" fillId="0" borderId="5" xfId="39" applyNumberFormat="1" applyFont="1" applyFill="1" applyBorder="1" applyAlignment="1" applyProtection="1">
      <alignment horizontal="center"/>
      <protection hidden="1"/>
    </xf>
    <xf numFmtId="176" fontId="6" fillId="0" borderId="7" xfId="39" applyNumberFormat="1" applyFont="1" applyFill="1" applyBorder="1" applyAlignment="1" applyProtection="1">
      <alignment/>
      <protection hidden="1"/>
    </xf>
    <xf numFmtId="0" fontId="4" fillId="0" borderId="18" xfId="39" applyNumberFormat="1" applyFont="1" applyFill="1" applyBorder="1" applyAlignment="1" applyProtection="1">
      <alignment horizontal="center" wrapText="1"/>
      <protection hidden="1"/>
    </xf>
    <xf numFmtId="176" fontId="4" fillId="0" borderId="13" xfId="39" applyNumberFormat="1" applyFont="1" applyFill="1" applyBorder="1" applyAlignment="1" applyProtection="1">
      <alignment/>
      <protection hidden="1"/>
    </xf>
    <xf numFmtId="172" fontId="6" fillId="0" borderId="6" xfId="40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40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40" applyNumberFormat="1" applyFont="1" applyFill="1" applyBorder="1" applyAlignment="1" applyProtection="1">
      <alignment horizontal="left" vertical="center" wrapText="1"/>
      <protection hidden="1"/>
    </xf>
    <xf numFmtId="176" fontId="6" fillId="0" borderId="6" xfId="40" applyNumberFormat="1" applyFont="1" applyFill="1" applyBorder="1" applyAlignment="1" applyProtection="1">
      <alignment horizontal="right" vertical="center" wrapText="1"/>
      <protection hidden="1"/>
    </xf>
    <xf numFmtId="176" fontId="4" fillId="0" borderId="6" xfId="28" applyNumberFormat="1" applyFont="1" applyFill="1" applyBorder="1" applyAlignment="1" applyProtection="1">
      <alignment horizontal="right" wrapText="1"/>
      <protection hidden="1"/>
    </xf>
    <xf numFmtId="172" fontId="6" fillId="0" borderId="6" xfId="40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40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40" applyNumberFormat="1" applyFont="1" applyFill="1" applyBorder="1" applyAlignment="1" applyProtection="1">
      <alignment horizontal="left" vertical="center" wrapText="1"/>
      <protection hidden="1"/>
    </xf>
    <xf numFmtId="176" fontId="6" fillId="0" borderId="6" xfId="40" applyNumberFormat="1" applyFont="1" applyFill="1" applyBorder="1" applyAlignment="1" applyProtection="1">
      <alignment horizontal="right" vertical="center" wrapText="1"/>
      <protection hidden="1"/>
    </xf>
    <xf numFmtId="176" fontId="4" fillId="0" borderId="6" xfId="40" applyNumberFormat="1" applyFont="1" applyFill="1" applyBorder="1" applyAlignment="1" applyProtection="1">
      <alignment horizontal="right" vertical="center" wrapText="1"/>
      <protection hidden="1"/>
    </xf>
    <xf numFmtId="172" fontId="6" fillId="0" borderId="6" xfId="41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41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41" applyNumberFormat="1" applyFont="1" applyFill="1" applyBorder="1" applyAlignment="1" applyProtection="1">
      <alignment horizontal="left" vertical="center" wrapText="1"/>
      <protection hidden="1"/>
    </xf>
    <xf numFmtId="176" fontId="6" fillId="0" borderId="6" xfId="41" applyNumberFormat="1" applyFont="1" applyFill="1" applyBorder="1" applyAlignment="1" applyProtection="1">
      <alignment horizontal="right" vertical="center" wrapText="1"/>
      <protection hidden="1"/>
    </xf>
    <xf numFmtId="0" fontId="4" fillId="0" borderId="19" xfId="40" applyNumberFormat="1" applyFont="1" applyFill="1" applyBorder="1" applyAlignment="1" applyProtection="1">
      <alignment horizontal="center" wrapText="1"/>
      <protection hidden="1"/>
    </xf>
    <xf numFmtId="173" fontId="6" fillId="0" borderId="23" xfId="41" applyNumberFormat="1" applyFont="1" applyFill="1" applyBorder="1" applyAlignment="1" applyProtection="1">
      <alignment horizontal="left" vertical="center" wrapText="1"/>
      <protection hidden="1"/>
    </xf>
    <xf numFmtId="174" fontId="6" fillId="0" borderId="23" xfId="41" applyNumberFormat="1" applyFont="1" applyFill="1" applyBorder="1" applyAlignment="1" applyProtection="1">
      <alignment horizontal="left" vertical="center" wrapText="1"/>
      <protection hidden="1"/>
    </xf>
    <xf numFmtId="176" fontId="6" fillId="0" borderId="23" xfId="41" applyNumberFormat="1" applyFont="1" applyFill="1" applyBorder="1" applyAlignment="1" applyProtection="1">
      <alignment horizontal="right" vertical="center" wrapText="1"/>
      <protection hidden="1"/>
    </xf>
    <xf numFmtId="172" fontId="6" fillId="0" borderId="6" xfId="42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42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42" applyNumberFormat="1" applyFont="1" applyFill="1" applyBorder="1" applyAlignment="1" applyProtection="1">
      <alignment horizontal="left" vertical="center" wrapText="1"/>
      <protection hidden="1"/>
    </xf>
    <xf numFmtId="176" fontId="6" fillId="0" borderId="6" xfId="42" applyNumberFormat="1" applyFont="1" applyFill="1" applyBorder="1" applyAlignment="1" applyProtection="1">
      <alignment horizontal="right" vertical="center" wrapText="1"/>
      <protection hidden="1"/>
    </xf>
    <xf numFmtId="172" fontId="6" fillId="0" borderId="23" xfId="42" applyNumberFormat="1" applyFont="1" applyFill="1" applyBorder="1" applyAlignment="1" applyProtection="1">
      <alignment horizontal="left" vertical="center" wrapText="1"/>
      <protection hidden="1"/>
    </xf>
    <xf numFmtId="173" fontId="6" fillId="0" borderId="23" xfId="42" applyNumberFormat="1" applyFont="1" applyFill="1" applyBorder="1" applyAlignment="1" applyProtection="1">
      <alignment horizontal="left" vertical="center" wrapText="1"/>
      <protection hidden="1"/>
    </xf>
    <xf numFmtId="174" fontId="6" fillId="0" borderId="23" xfId="42" applyNumberFormat="1" applyFont="1" applyFill="1" applyBorder="1" applyAlignment="1" applyProtection="1">
      <alignment horizontal="left" vertical="center" wrapText="1"/>
      <protection hidden="1"/>
    </xf>
    <xf numFmtId="176" fontId="6" fillId="0" borderId="23" xfId="42" applyNumberFormat="1" applyFont="1" applyFill="1" applyBorder="1" applyAlignment="1" applyProtection="1">
      <alignment horizontal="right" vertical="center" wrapText="1"/>
      <protection hidden="1"/>
    </xf>
    <xf numFmtId="172" fontId="6" fillId="0" borderId="6" xfId="43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43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43" applyNumberFormat="1" applyFont="1" applyFill="1" applyBorder="1" applyAlignment="1" applyProtection="1">
      <alignment horizontal="left" vertical="center" wrapText="1"/>
      <protection hidden="1"/>
    </xf>
    <xf numFmtId="176" fontId="6" fillId="0" borderId="6" xfId="43" applyNumberFormat="1" applyFont="1" applyFill="1" applyBorder="1" applyAlignment="1" applyProtection="1">
      <alignment horizontal="right" vertical="center" wrapText="1"/>
      <protection hidden="1"/>
    </xf>
    <xf numFmtId="172" fontId="6" fillId="0" borderId="23" xfId="43" applyNumberFormat="1" applyFont="1" applyFill="1" applyBorder="1" applyAlignment="1" applyProtection="1">
      <alignment horizontal="left" vertical="center" wrapText="1"/>
      <protection hidden="1"/>
    </xf>
    <xf numFmtId="173" fontId="6" fillId="0" borderId="23" xfId="43" applyNumberFormat="1" applyFont="1" applyFill="1" applyBorder="1" applyAlignment="1" applyProtection="1">
      <alignment horizontal="left" vertical="center" wrapText="1"/>
      <protection hidden="1"/>
    </xf>
    <xf numFmtId="174" fontId="6" fillId="0" borderId="23" xfId="43" applyNumberFormat="1" applyFont="1" applyFill="1" applyBorder="1" applyAlignment="1" applyProtection="1">
      <alignment horizontal="left" vertical="center" wrapText="1"/>
      <protection hidden="1"/>
    </xf>
    <xf numFmtId="176" fontId="6" fillId="0" borderId="23" xfId="43" applyNumberFormat="1" applyFont="1" applyFill="1" applyBorder="1" applyAlignment="1" applyProtection="1">
      <alignment horizontal="right" vertical="center" wrapText="1"/>
      <protection hidden="1"/>
    </xf>
    <xf numFmtId="0" fontId="4" fillId="0" borderId="5" xfId="27" applyNumberFormat="1" applyFont="1" applyFill="1" applyBorder="1" applyAlignment="1" applyProtection="1">
      <alignment horizontal="center" wrapText="1"/>
      <protection hidden="1"/>
    </xf>
    <xf numFmtId="0" fontId="1" fillId="0" borderId="7" xfId="39" applyNumberFormat="1" applyFont="1" applyFill="1" applyBorder="1" applyAlignment="1" applyProtection="1">
      <alignment horizontal="justify"/>
      <protection hidden="1"/>
    </xf>
    <xf numFmtId="0" fontId="1" fillId="0" borderId="7" xfId="39" applyNumberFormat="1" applyFont="1" applyFill="1" applyBorder="1" applyAlignment="1" applyProtection="1">
      <alignment/>
      <protection hidden="1"/>
    </xf>
    <xf numFmtId="0" fontId="9" fillId="0" borderId="7" xfId="0" applyFont="1" applyBorder="1" applyAlignment="1">
      <alignment/>
    </xf>
    <xf numFmtId="176" fontId="4" fillId="0" borderId="24" xfId="40" applyNumberFormat="1" applyFont="1" applyFill="1" applyBorder="1" applyAlignment="1" applyProtection="1">
      <alignment horizontal="right"/>
      <protection hidden="1"/>
    </xf>
    <xf numFmtId="2" fontId="4" fillId="0" borderId="24" xfId="40" applyNumberFormat="1" applyFont="1" applyFill="1" applyBorder="1" applyAlignment="1" applyProtection="1">
      <alignment horizontal="right"/>
      <protection hidden="1"/>
    </xf>
    <xf numFmtId="176" fontId="4" fillId="0" borderId="23" xfId="43" applyNumberFormat="1" applyFont="1" applyFill="1" applyBorder="1" applyAlignment="1" applyProtection="1">
      <alignment horizontal="right" vertical="center" wrapText="1"/>
      <protection hidden="1"/>
    </xf>
    <xf numFmtId="176" fontId="4" fillId="0" borderId="6" xfId="33" applyNumberFormat="1" applyFont="1" applyFill="1" applyBorder="1" applyAlignment="1" applyProtection="1">
      <alignment/>
      <protection hidden="1"/>
    </xf>
    <xf numFmtId="172" fontId="6" fillId="0" borderId="19" xfId="39" applyNumberFormat="1" applyFont="1" applyFill="1" applyBorder="1" applyAlignment="1" applyProtection="1">
      <alignment horizontal="center"/>
      <protection hidden="1"/>
    </xf>
    <xf numFmtId="173" fontId="6" fillId="0" borderId="23" xfId="39" applyNumberFormat="1" applyFont="1" applyFill="1" applyBorder="1" applyAlignment="1" applyProtection="1">
      <alignment horizontal="center"/>
      <protection hidden="1"/>
    </xf>
    <xf numFmtId="174" fontId="6" fillId="0" borderId="23" xfId="39" applyNumberFormat="1" applyFont="1" applyFill="1" applyBorder="1" applyAlignment="1" applyProtection="1">
      <alignment horizontal="center"/>
      <protection hidden="1"/>
    </xf>
    <xf numFmtId="176" fontId="6" fillId="0" borderId="23" xfId="39" applyNumberFormat="1" applyFont="1" applyFill="1" applyBorder="1" applyAlignment="1" applyProtection="1">
      <alignment/>
      <protection hidden="1"/>
    </xf>
    <xf numFmtId="178" fontId="6" fillId="0" borderId="25" xfId="41" applyNumberFormat="1" applyFont="1" applyFill="1" applyBorder="1" applyAlignment="1" applyProtection="1">
      <alignment horizontal="center"/>
      <protection hidden="1"/>
    </xf>
    <xf numFmtId="178" fontId="6" fillId="0" borderId="26" xfId="41" applyNumberFormat="1" applyFont="1" applyFill="1" applyBorder="1" applyAlignment="1" applyProtection="1">
      <alignment horizontal="center"/>
      <protection hidden="1"/>
    </xf>
    <xf numFmtId="0" fontId="6" fillId="0" borderId="21" xfId="40" applyNumberFormat="1" applyFont="1" applyFill="1" applyBorder="1" applyAlignment="1" applyProtection="1">
      <alignment horizontal="center" wrapText="1"/>
      <protection hidden="1"/>
    </xf>
    <xf numFmtId="172" fontId="6" fillId="0" borderId="5" xfId="40" applyNumberFormat="1" applyFont="1" applyFill="1" applyBorder="1" applyAlignment="1" applyProtection="1">
      <alignment horizontal="center"/>
      <protection hidden="1"/>
    </xf>
    <xf numFmtId="173" fontId="6" fillId="0" borderId="6" xfId="40" applyNumberFormat="1" applyFont="1" applyFill="1" applyBorder="1" applyAlignment="1" applyProtection="1">
      <alignment horizontal="center"/>
      <protection hidden="1"/>
    </xf>
    <xf numFmtId="174" fontId="6" fillId="0" borderId="6" xfId="40" applyNumberFormat="1" applyFont="1" applyFill="1" applyBorder="1" applyAlignment="1" applyProtection="1">
      <alignment horizontal="center"/>
      <protection hidden="1"/>
    </xf>
    <xf numFmtId="176" fontId="6" fillId="0" borderId="6" xfId="40" applyNumberFormat="1" applyFont="1" applyFill="1" applyBorder="1" applyAlignment="1" applyProtection="1">
      <alignment/>
      <protection hidden="1"/>
    </xf>
    <xf numFmtId="176" fontId="6" fillId="0" borderId="7" xfId="40" applyNumberFormat="1" applyFont="1" applyFill="1" applyBorder="1" applyAlignment="1" applyProtection="1">
      <alignment/>
      <protection hidden="1"/>
    </xf>
    <xf numFmtId="176" fontId="4" fillId="0" borderId="13" xfId="40" applyNumberFormat="1" applyFont="1" applyFill="1" applyBorder="1" applyAlignment="1" applyProtection="1">
      <alignment/>
      <protection hidden="1"/>
    </xf>
    <xf numFmtId="176" fontId="4" fillId="0" borderId="27" xfId="40" applyNumberFormat="1" applyFont="1" applyFill="1" applyBorder="1" applyAlignment="1" applyProtection="1">
      <alignment/>
      <protection hidden="1"/>
    </xf>
    <xf numFmtId="172" fontId="6" fillId="0" borderId="6" xfId="42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42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42" applyNumberFormat="1" applyFont="1" applyFill="1" applyBorder="1" applyAlignment="1" applyProtection="1">
      <alignment horizontal="left" vertical="center" wrapText="1"/>
      <protection hidden="1"/>
    </xf>
    <xf numFmtId="176" fontId="6" fillId="0" borderId="6" xfId="42" applyNumberFormat="1" applyFont="1" applyFill="1" applyBorder="1" applyAlignment="1" applyProtection="1">
      <alignment horizontal="right" vertical="center" wrapText="1"/>
      <protection hidden="1"/>
    </xf>
    <xf numFmtId="0" fontId="4" fillId="0" borderId="7" xfId="28" applyNumberFormat="1" applyFont="1" applyFill="1" applyBorder="1" applyAlignment="1" applyProtection="1">
      <alignment horizontal="center"/>
      <protection hidden="1"/>
    </xf>
    <xf numFmtId="176" fontId="4" fillId="0" borderId="6" xfId="28" applyNumberFormat="1" applyFont="1" applyFill="1" applyBorder="1" applyAlignment="1" applyProtection="1">
      <alignment horizontal="center"/>
      <protection hidden="1"/>
    </xf>
    <xf numFmtId="0" fontId="4" fillId="0" borderId="0" xfId="28" applyFont="1" applyAlignment="1">
      <alignment horizontal="center"/>
      <protection/>
    </xf>
    <xf numFmtId="0" fontId="6" fillId="0" borderId="21" xfId="43" applyNumberFormat="1" applyFont="1" applyFill="1" applyBorder="1" applyAlignment="1" applyProtection="1">
      <alignment horizontal="center" wrapText="1"/>
      <protection hidden="1"/>
    </xf>
    <xf numFmtId="172" fontId="6" fillId="0" borderId="5" xfId="43" applyNumberFormat="1" applyFont="1" applyFill="1" applyBorder="1" applyAlignment="1" applyProtection="1">
      <alignment horizontal="center"/>
      <protection hidden="1"/>
    </xf>
    <xf numFmtId="176" fontId="4" fillId="0" borderId="13" xfId="43" applyNumberFormat="1" applyFont="1" applyFill="1" applyBorder="1" applyAlignment="1" applyProtection="1">
      <alignment/>
      <protection hidden="1"/>
    </xf>
    <xf numFmtId="178" fontId="6" fillId="0" borderId="7" xfId="43" applyNumberFormat="1" applyFont="1" applyFill="1" applyBorder="1" applyAlignment="1" applyProtection="1">
      <alignment horizontal="justify"/>
      <protection hidden="1"/>
    </xf>
    <xf numFmtId="0" fontId="6" fillId="0" borderId="7" xfId="28" applyNumberFormat="1" applyFont="1" applyFill="1" applyBorder="1" applyAlignment="1" applyProtection="1">
      <alignment horizontal="center"/>
      <protection hidden="1"/>
    </xf>
    <xf numFmtId="0" fontId="4" fillId="0" borderId="18" xfId="27" applyNumberFormat="1" applyFont="1" applyFill="1" applyBorder="1" applyAlignment="1" applyProtection="1">
      <alignment horizontal="center" wrapText="1"/>
      <protection hidden="1"/>
    </xf>
    <xf numFmtId="0" fontId="6" fillId="0" borderId="21" xfId="18" applyNumberFormat="1" applyFont="1" applyFill="1" applyBorder="1" applyAlignment="1" applyProtection="1">
      <alignment horizontal="center" wrapText="1"/>
      <protection hidden="1"/>
    </xf>
    <xf numFmtId="172" fontId="6" fillId="0" borderId="5" xfId="18" applyNumberFormat="1" applyFont="1" applyFill="1" applyBorder="1" applyAlignment="1" applyProtection="1">
      <alignment horizontal="center"/>
      <protection hidden="1"/>
    </xf>
    <xf numFmtId="173" fontId="6" fillId="0" borderId="6" xfId="18" applyNumberFormat="1" applyFont="1" applyFill="1" applyBorder="1" applyAlignment="1" applyProtection="1">
      <alignment horizontal="center"/>
      <protection hidden="1"/>
    </xf>
    <xf numFmtId="174" fontId="6" fillId="0" borderId="6" xfId="18" applyNumberFormat="1" applyFont="1" applyFill="1" applyBorder="1" applyAlignment="1" applyProtection="1">
      <alignment horizontal="center"/>
      <protection hidden="1"/>
    </xf>
    <xf numFmtId="176" fontId="6" fillId="0" borderId="6" xfId="18" applyNumberFormat="1" applyFont="1" applyFill="1" applyBorder="1" applyAlignment="1" applyProtection="1">
      <alignment/>
      <protection hidden="1"/>
    </xf>
    <xf numFmtId="178" fontId="6" fillId="0" borderId="7" xfId="18" applyNumberFormat="1" applyFont="1" applyFill="1" applyBorder="1" applyAlignment="1" applyProtection="1">
      <alignment horizontal="justify"/>
      <protection hidden="1"/>
    </xf>
    <xf numFmtId="176" fontId="4" fillId="0" borderId="13" xfId="18" applyNumberFormat="1" applyFont="1" applyFill="1" applyBorder="1" applyAlignment="1" applyProtection="1">
      <alignment/>
      <protection hidden="1"/>
    </xf>
    <xf numFmtId="177" fontId="4" fillId="0" borderId="7" xfId="18" applyNumberFormat="1" applyFont="1" applyFill="1" applyBorder="1" applyAlignment="1" applyProtection="1">
      <alignment horizontal="justify"/>
      <protection hidden="1"/>
    </xf>
    <xf numFmtId="176" fontId="4" fillId="0" borderId="6" xfId="28" applyNumberFormat="1" applyFont="1" applyFill="1" applyBorder="1" applyAlignment="1" applyProtection="1">
      <alignment horizontal="right"/>
      <protection hidden="1"/>
    </xf>
    <xf numFmtId="172" fontId="6" fillId="0" borderId="6" xfId="28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28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28" applyNumberFormat="1" applyFont="1" applyFill="1" applyBorder="1" applyAlignment="1" applyProtection="1">
      <alignment horizontal="left" vertical="center" wrapText="1"/>
      <protection hidden="1"/>
    </xf>
    <xf numFmtId="176" fontId="6" fillId="0" borderId="6" xfId="28" applyNumberFormat="1" applyFont="1" applyFill="1" applyBorder="1" applyAlignment="1" applyProtection="1">
      <alignment horizontal="right" vertical="center" wrapText="1"/>
      <protection hidden="1"/>
    </xf>
    <xf numFmtId="177" fontId="6" fillId="0" borderId="7" xfId="18" applyNumberFormat="1" applyFont="1" applyFill="1" applyBorder="1" applyAlignment="1" applyProtection="1">
      <alignment horizontal="justify"/>
      <protection hidden="1"/>
    </xf>
    <xf numFmtId="176" fontId="4" fillId="0" borderId="6" xfId="18" applyNumberFormat="1" applyFont="1" applyFill="1" applyBorder="1" applyAlignment="1" applyProtection="1">
      <alignment/>
      <protection hidden="1"/>
    </xf>
    <xf numFmtId="202" fontId="4" fillId="0" borderId="6" xfId="33" applyNumberFormat="1" applyFont="1" applyFill="1" applyBorder="1" applyAlignment="1" applyProtection="1">
      <alignment horizontal="right" vertical="center" wrapText="1"/>
      <protection hidden="1"/>
    </xf>
    <xf numFmtId="176" fontId="9" fillId="0" borderId="6" xfId="0" applyNumberFormat="1" applyFont="1" applyBorder="1" applyAlignment="1">
      <alignment/>
    </xf>
    <xf numFmtId="176" fontId="5" fillId="0" borderId="6" xfId="0" applyNumberFormat="1" applyFont="1" applyBorder="1" applyAlignment="1">
      <alignment/>
    </xf>
    <xf numFmtId="176" fontId="5" fillId="0" borderId="6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172" fontId="6" fillId="0" borderId="6" xfId="39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39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39" applyNumberFormat="1" applyFont="1" applyFill="1" applyBorder="1" applyAlignment="1" applyProtection="1">
      <alignment horizontal="left" vertical="center" wrapText="1"/>
      <protection hidden="1"/>
    </xf>
    <xf numFmtId="176" fontId="6" fillId="0" borderId="6" xfId="39" applyNumberFormat="1" applyFont="1" applyFill="1" applyBorder="1" applyAlignment="1" applyProtection="1">
      <alignment horizontal="right" vertical="center" wrapText="1"/>
      <protection hidden="1"/>
    </xf>
    <xf numFmtId="172" fontId="6" fillId="0" borderId="6" xfId="39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39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39" applyNumberFormat="1" applyFont="1" applyFill="1" applyBorder="1" applyAlignment="1" applyProtection="1">
      <alignment horizontal="left" vertical="center" wrapText="1"/>
      <protection hidden="1"/>
    </xf>
    <xf numFmtId="176" fontId="4" fillId="0" borderId="6" xfId="39" applyNumberFormat="1" applyFont="1" applyFill="1" applyBorder="1" applyAlignment="1" applyProtection="1">
      <alignment horizontal="right" vertical="center" wrapText="1"/>
      <protection hidden="1"/>
    </xf>
    <xf numFmtId="172" fontId="6" fillId="0" borderId="6" xfId="18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18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18" applyNumberFormat="1" applyFont="1" applyFill="1" applyBorder="1" applyAlignment="1" applyProtection="1">
      <alignment horizontal="left" vertical="center" wrapText="1"/>
      <protection hidden="1"/>
    </xf>
    <xf numFmtId="176" fontId="4" fillId="0" borderId="6" xfId="41" applyNumberFormat="1" applyFont="1" applyFill="1" applyBorder="1" applyAlignment="1" applyProtection="1">
      <alignment horizontal="right" vertical="center" wrapText="1"/>
      <protection hidden="1"/>
    </xf>
    <xf numFmtId="176" fontId="5" fillId="0" borderId="23" xfId="0" applyNumberFormat="1" applyFont="1" applyBorder="1" applyAlignment="1">
      <alignment/>
    </xf>
    <xf numFmtId="172" fontId="6" fillId="0" borderId="6" xfId="43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43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43" applyNumberFormat="1" applyFont="1" applyFill="1" applyBorder="1" applyAlignment="1" applyProtection="1">
      <alignment horizontal="left" vertical="center" wrapText="1"/>
      <protection hidden="1"/>
    </xf>
    <xf numFmtId="176" fontId="6" fillId="0" borderId="6" xfId="43" applyNumberFormat="1" applyFont="1" applyFill="1" applyBorder="1" applyAlignment="1" applyProtection="1">
      <alignment horizontal="right" vertical="center" wrapText="1"/>
      <protection hidden="1"/>
    </xf>
    <xf numFmtId="176" fontId="4" fillId="0" borderId="6" xfId="43" applyNumberFormat="1" applyFont="1" applyFill="1" applyBorder="1" applyAlignment="1" applyProtection="1">
      <alignment horizontal="right" vertical="center" wrapText="1"/>
      <protection hidden="1"/>
    </xf>
    <xf numFmtId="172" fontId="6" fillId="0" borderId="6" xfId="44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44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44" applyNumberFormat="1" applyFont="1" applyFill="1" applyBorder="1" applyAlignment="1" applyProtection="1">
      <alignment horizontal="left" vertical="center" wrapText="1"/>
      <protection hidden="1"/>
    </xf>
    <xf numFmtId="176" fontId="6" fillId="0" borderId="6" xfId="44" applyNumberFormat="1" applyFont="1" applyFill="1" applyBorder="1" applyAlignment="1" applyProtection="1">
      <alignment horizontal="right" vertical="center" wrapText="1"/>
      <protection hidden="1"/>
    </xf>
    <xf numFmtId="176" fontId="4" fillId="0" borderId="6" xfId="44" applyNumberFormat="1" applyFont="1" applyFill="1" applyBorder="1" applyAlignment="1" applyProtection="1">
      <alignment horizontal="right" vertical="center" wrapText="1"/>
      <protection hidden="1"/>
    </xf>
    <xf numFmtId="172" fontId="6" fillId="0" borderId="6" xfId="19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19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19" applyNumberFormat="1" applyFont="1" applyFill="1" applyBorder="1" applyAlignment="1" applyProtection="1">
      <alignment horizontal="left" vertical="center" wrapText="1"/>
      <protection hidden="1"/>
    </xf>
    <xf numFmtId="176" fontId="6" fillId="0" borderId="6" xfId="19" applyNumberFormat="1" applyFont="1" applyFill="1" applyBorder="1" applyAlignment="1" applyProtection="1">
      <alignment horizontal="right" vertical="center" wrapText="1"/>
      <protection hidden="1"/>
    </xf>
    <xf numFmtId="176" fontId="4" fillId="0" borderId="6" xfId="19" applyNumberFormat="1" applyFont="1" applyFill="1" applyBorder="1" applyAlignment="1" applyProtection="1">
      <alignment horizontal="right" vertical="center" wrapText="1"/>
      <protection hidden="1"/>
    </xf>
    <xf numFmtId="172" fontId="6" fillId="0" borderId="6" xfId="19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19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19" applyNumberFormat="1" applyFont="1" applyFill="1" applyBorder="1" applyAlignment="1" applyProtection="1">
      <alignment horizontal="left" vertical="center" wrapText="1"/>
      <protection hidden="1"/>
    </xf>
    <xf numFmtId="176" fontId="6" fillId="0" borderId="6" xfId="19" applyNumberFormat="1" applyFont="1" applyFill="1" applyBorder="1" applyAlignment="1" applyProtection="1">
      <alignment horizontal="right" vertical="center" wrapText="1"/>
      <protection hidden="1"/>
    </xf>
    <xf numFmtId="2" fontId="2" fillId="0" borderId="0" xfId="28" applyNumberFormat="1">
      <alignment/>
      <protection/>
    </xf>
    <xf numFmtId="172" fontId="6" fillId="0" borderId="6" xfId="20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20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20" applyNumberFormat="1" applyFont="1" applyFill="1" applyBorder="1" applyAlignment="1" applyProtection="1">
      <alignment horizontal="left" vertical="center" wrapText="1"/>
      <protection hidden="1"/>
    </xf>
    <xf numFmtId="176" fontId="6" fillId="0" borderId="6" xfId="20" applyNumberFormat="1" applyFont="1" applyFill="1" applyBorder="1" applyAlignment="1" applyProtection="1">
      <alignment horizontal="right" vertical="center" wrapText="1"/>
      <protection hidden="1"/>
    </xf>
    <xf numFmtId="176" fontId="4" fillId="0" borderId="6" xfId="39" applyNumberFormat="1" applyFont="1" applyFill="1" applyBorder="1" applyAlignment="1" applyProtection="1">
      <alignment/>
      <protection hidden="1"/>
    </xf>
    <xf numFmtId="172" fontId="6" fillId="0" borderId="6" xfId="21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21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21" applyNumberFormat="1" applyFont="1" applyFill="1" applyBorder="1" applyAlignment="1" applyProtection="1">
      <alignment horizontal="left" vertical="center" wrapText="1"/>
      <protection hidden="1"/>
    </xf>
    <xf numFmtId="176" fontId="6" fillId="0" borderId="6" xfId="21" applyNumberFormat="1" applyFont="1" applyFill="1" applyBorder="1" applyAlignment="1" applyProtection="1">
      <alignment horizontal="right" vertical="center" wrapText="1"/>
      <protection hidden="1"/>
    </xf>
    <xf numFmtId="176" fontId="4" fillId="0" borderId="23" xfId="39" applyNumberFormat="1" applyFont="1" applyFill="1" applyBorder="1" applyAlignment="1" applyProtection="1">
      <alignment/>
      <protection hidden="1"/>
    </xf>
    <xf numFmtId="0" fontId="6" fillId="0" borderId="21" xfId="32" applyNumberFormat="1" applyFont="1" applyFill="1" applyBorder="1" applyAlignment="1" applyProtection="1">
      <alignment horizontal="center" wrapText="1"/>
      <protection hidden="1"/>
    </xf>
    <xf numFmtId="172" fontId="6" fillId="0" borderId="5" xfId="32" applyNumberFormat="1" applyFont="1" applyFill="1" applyBorder="1" applyAlignment="1" applyProtection="1">
      <alignment horizontal="center"/>
      <protection hidden="1"/>
    </xf>
    <xf numFmtId="173" fontId="6" fillId="0" borderId="6" xfId="32" applyNumberFormat="1" applyFont="1" applyFill="1" applyBorder="1" applyAlignment="1" applyProtection="1">
      <alignment horizontal="center"/>
      <protection hidden="1"/>
    </xf>
    <xf numFmtId="174" fontId="6" fillId="0" borderId="6" xfId="32" applyNumberFormat="1" applyFont="1" applyFill="1" applyBorder="1" applyAlignment="1" applyProtection="1">
      <alignment horizontal="center"/>
      <protection hidden="1"/>
    </xf>
    <xf numFmtId="176" fontId="6" fillId="0" borderId="6" xfId="32" applyNumberFormat="1" applyFont="1" applyFill="1" applyBorder="1" applyAlignment="1" applyProtection="1">
      <alignment/>
      <protection hidden="1"/>
    </xf>
    <xf numFmtId="0" fontId="6" fillId="0" borderId="28" xfId="32" applyNumberFormat="1" applyFont="1" applyFill="1" applyBorder="1" applyAlignment="1" applyProtection="1">
      <alignment horizontal="center" wrapText="1"/>
      <protection hidden="1"/>
    </xf>
    <xf numFmtId="172" fontId="6" fillId="0" borderId="19" xfId="32" applyNumberFormat="1" applyFont="1" applyFill="1" applyBorder="1" applyAlignment="1" applyProtection="1">
      <alignment horizontal="center"/>
      <protection hidden="1"/>
    </xf>
    <xf numFmtId="173" fontId="6" fillId="0" borderId="23" xfId="32" applyNumberFormat="1" applyFont="1" applyFill="1" applyBorder="1" applyAlignment="1" applyProtection="1">
      <alignment horizontal="center"/>
      <protection hidden="1"/>
    </xf>
    <xf numFmtId="174" fontId="6" fillId="0" borderId="23" xfId="32" applyNumberFormat="1" applyFont="1" applyFill="1" applyBorder="1" applyAlignment="1" applyProtection="1">
      <alignment horizontal="center"/>
      <protection hidden="1"/>
    </xf>
    <xf numFmtId="176" fontId="6" fillId="0" borderId="23" xfId="32" applyNumberFormat="1" applyFont="1" applyFill="1" applyBorder="1" applyAlignment="1" applyProtection="1">
      <alignment/>
      <protection hidden="1"/>
    </xf>
    <xf numFmtId="176" fontId="4" fillId="0" borderId="13" xfId="32" applyNumberFormat="1" applyFont="1" applyFill="1" applyBorder="1" applyAlignment="1" applyProtection="1">
      <alignment/>
      <protection hidden="1"/>
    </xf>
    <xf numFmtId="176" fontId="4" fillId="0" borderId="6" xfId="32" applyNumberFormat="1" applyFont="1" applyFill="1" applyBorder="1" applyAlignment="1" applyProtection="1">
      <alignment/>
      <protection hidden="1"/>
    </xf>
    <xf numFmtId="172" fontId="6" fillId="0" borderId="6" xfId="34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34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34" applyNumberFormat="1" applyFont="1" applyFill="1" applyBorder="1" applyAlignment="1" applyProtection="1">
      <alignment horizontal="left" vertical="center" wrapText="1"/>
      <protection hidden="1"/>
    </xf>
    <xf numFmtId="176" fontId="6" fillId="0" borderId="6" xfId="34" applyNumberFormat="1" applyFont="1" applyFill="1" applyBorder="1" applyAlignment="1" applyProtection="1">
      <alignment horizontal="right" vertical="center" wrapText="1"/>
      <protection hidden="1"/>
    </xf>
    <xf numFmtId="172" fontId="6" fillId="0" borderId="23" xfId="34" applyNumberFormat="1" applyFont="1" applyFill="1" applyBorder="1" applyAlignment="1" applyProtection="1">
      <alignment horizontal="left" vertical="center" wrapText="1"/>
      <protection hidden="1"/>
    </xf>
    <xf numFmtId="173" fontId="6" fillId="0" borderId="23" xfId="34" applyNumberFormat="1" applyFont="1" applyFill="1" applyBorder="1" applyAlignment="1" applyProtection="1">
      <alignment horizontal="left" vertical="center" wrapText="1"/>
      <protection hidden="1"/>
    </xf>
    <xf numFmtId="174" fontId="6" fillId="0" borderId="23" xfId="34" applyNumberFormat="1" applyFont="1" applyFill="1" applyBorder="1" applyAlignment="1" applyProtection="1">
      <alignment horizontal="left" vertical="center" wrapText="1"/>
      <protection hidden="1"/>
    </xf>
    <xf numFmtId="176" fontId="6" fillId="0" borderId="23" xfId="34" applyNumberFormat="1" applyFont="1" applyFill="1" applyBorder="1" applyAlignment="1" applyProtection="1">
      <alignment horizontal="right" vertical="center" wrapText="1"/>
      <protection hidden="1"/>
    </xf>
    <xf numFmtId="176" fontId="4" fillId="0" borderId="6" xfId="34" applyNumberFormat="1" applyFont="1" applyFill="1" applyBorder="1" applyAlignment="1" applyProtection="1">
      <alignment horizontal="right" vertical="center" wrapText="1"/>
      <protection hidden="1"/>
    </xf>
    <xf numFmtId="176" fontId="4" fillId="0" borderId="6" xfId="39" applyNumberFormat="1" applyFont="1" applyFill="1" applyBorder="1" applyAlignment="1" applyProtection="1">
      <alignment/>
      <protection hidden="1"/>
    </xf>
    <xf numFmtId="2" fontId="4" fillId="0" borderId="6" xfId="39" applyNumberFormat="1" applyFont="1" applyFill="1" applyBorder="1" applyAlignment="1" applyProtection="1">
      <alignment/>
      <protection hidden="1"/>
    </xf>
    <xf numFmtId="176" fontId="4" fillId="0" borderId="27" xfId="32" applyNumberFormat="1" applyFont="1" applyFill="1" applyBorder="1" applyAlignment="1" applyProtection="1">
      <alignment/>
      <protection hidden="1"/>
    </xf>
    <xf numFmtId="172" fontId="6" fillId="0" borderId="6" xfId="35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35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35" applyNumberFormat="1" applyFont="1" applyFill="1" applyBorder="1" applyAlignment="1" applyProtection="1">
      <alignment horizontal="left" vertical="center" wrapText="1"/>
      <protection hidden="1"/>
    </xf>
    <xf numFmtId="176" fontId="6" fillId="0" borderId="6" xfId="35" applyNumberFormat="1" applyFont="1" applyFill="1" applyBorder="1" applyAlignment="1" applyProtection="1">
      <alignment horizontal="right" vertical="center" wrapText="1"/>
      <protection hidden="1"/>
    </xf>
    <xf numFmtId="0" fontId="1" fillId="0" borderId="20" xfId="39" applyNumberFormat="1" applyFont="1" applyFill="1" applyBorder="1" applyAlignment="1" applyProtection="1">
      <alignment/>
      <protection hidden="1"/>
    </xf>
    <xf numFmtId="172" fontId="6" fillId="0" borderId="6" xfId="36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36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36" applyNumberFormat="1" applyFont="1" applyFill="1" applyBorder="1" applyAlignment="1" applyProtection="1">
      <alignment horizontal="left" vertical="center" wrapText="1"/>
      <protection hidden="1"/>
    </xf>
    <xf numFmtId="176" fontId="6" fillId="0" borderId="6" xfId="36" applyNumberFormat="1" applyFont="1" applyFill="1" applyBorder="1" applyAlignment="1" applyProtection="1">
      <alignment horizontal="right" vertical="center" wrapText="1"/>
      <protection hidden="1"/>
    </xf>
    <xf numFmtId="172" fontId="6" fillId="0" borderId="6" xfId="37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37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37" applyNumberFormat="1" applyFont="1" applyFill="1" applyBorder="1" applyAlignment="1" applyProtection="1">
      <alignment horizontal="left" vertical="center" wrapText="1"/>
      <protection hidden="1"/>
    </xf>
    <xf numFmtId="176" fontId="6" fillId="0" borderId="6" xfId="37" applyNumberFormat="1" applyFont="1" applyFill="1" applyBorder="1" applyAlignment="1" applyProtection="1">
      <alignment horizontal="right" vertical="center" wrapText="1"/>
      <protection hidden="1"/>
    </xf>
    <xf numFmtId="2" fontId="4" fillId="0" borderId="6" xfId="39" applyNumberFormat="1" applyFont="1" applyFill="1" applyBorder="1" applyAlignment="1" applyProtection="1">
      <alignment/>
      <protection hidden="1"/>
    </xf>
    <xf numFmtId="172" fontId="6" fillId="0" borderId="6" xfId="38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38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38" applyNumberFormat="1" applyFont="1" applyFill="1" applyBorder="1" applyAlignment="1" applyProtection="1">
      <alignment horizontal="left" vertical="center" wrapText="1"/>
      <protection hidden="1"/>
    </xf>
    <xf numFmtId="176" fontId="6" fillId="0" borderId="6" xfId="38" applyNumberFormat="1" applyFont="1" applyFill="1" applyBorder="1" applyAlignment="1" applyProtection="1">
      <alignment horizontal="right" vertical="center" wrapText="1"/>
      <protection hidden="1"/>
    </xf>
    <xf numFmtId="176" fontId="4" fillId="0" borderId="29" xfId="25" applyNumberFormat="1" applyFont="1" applyFill="1" applyBorder="1" applyAlignment="1" applyProtection="1">
      <alignment horizontal="right" wrapText="1"/>
      <protection hidden="1"/>
    </xf>
    <xf numFmtId="176" fontId="4" fillId="0" borderId="6" xfId="25" applyNumberFormat="1" applyFont="1" applyFill="1" applyBorder="1" applyAlignment="1" applyProtection="1">
      <alignment horizontal="right" wrapText="1"/>
      <protection hidden="1"/>
    </xf>
    <xf numFmtId="172" fontId="6" fillId="0" borderId="6" xfId="42" applyNumberFormat="1" applyFont="1" applyFill="1" applyBorder="1" applyAlignment="1" applyProtection="1">
      <alignment horizontal="center" vertical="center" wrapText="1"/>
      <protection hidden="1"/>
    </xf>
    <xf numFmtId="173" fontId="6" fillId="0" borderId="6" xfId="42" applyNumberFormat="1" applyFont="1" applyFill="1" applyBorder="1" applyAlignment="1" applyProtection="1">
      <alignment horizontal="center" vertical="center" wrapText="1"/>
      <protection hidden="1"/>
    </xf>
    <xf numFmtId="174" fontId="6" fillId="0" borderId="6" xfId="42" applyNumberFormat="1" applyFont="1" applyFill="1" applyBorder="1" applyAlignment="1" applyProtection="1">
      <alignment horizontal="center" vertical="center" wrapText="1"/>
      <protection hidden="1"/>
    </xf>
    <xf numFmtId="176" fontId="4" fillId="0" borderId="6" xfId="42" applyNumberFormat="1" applyFont="1" applyFill="1" applyBorder="1" applyAlignment="1" applyProtection="1">
      <alignment horizontal="right" vertical="center" wrapText="1"/>
      <protection hidden="1"/>
    </xf>
    <xf numFmtId="0" fontId="6" fillId="0" borderId="30" xfId="44" applyNumberFormat="1" applyFont="1" applyFill="1" applyBorder="1" applyAlignment="1" applyProtection="1">
      <alignment horizontal="center" wrapText="1"/>
      <protection hidden="1"/>
    </xf>
    <xf numFmtId="0" fontId="6" fillId="0" borderId="21" xfId="44" applyNumberFormat="1" applyFont="1" applyFill="1" applyBorder="1" applyAlignment="1" applyProtection="1">
      <alignment horizontal="center" wrapText="1"/>
      <protection hidden="1"/>
    </xf>
    <xf numFmtId="172" fontId="6" fillId="0" borderId="5" xfId="44" applyNumberFormat="1" applyFont="1" applyFill="1" applyBorder="1" applyAlignment="1" applyProtection="1">
      <alignment horizontal="center"/>
      <protection hidden="1"/>
    </xf>
    <xf numFmtId="176" fontId="4" fillId="0" borderId="13" xfId="44" applyNumberFormat="1" applyFont="1" applyFill="1" applyBorder="1" applyAlignment="1" applyProtection="1">
      <alignment/>
      <protection hidden="1"/>
    </xf>
    <xf numFmtId="176" fontId="4" fillId="0" borderId="22" xfId="44" applyNumberFormat="1" applyFont="1" applyFill="1" applyBorder="1" applyAlignment="1" applyProtection="1">
      <alignment/>
      <protection hidden="1"/>
    </xf>
    <xf numFmtId="176" fontId="4" fillId="0" borderId="6" xfId="20" applyNumberFormat="1" applyFont="1" applyFill="1" applyBorder="1" applyAlignment="1" applyProtection="1">
      <alignment horizontal="right" vertical="center" wrapText="1"/>
      <protection hidden="1"/>
    </xf>
    <xf numFmtId="176" fontId="4" fillId="0" borderId="6" xfId="29" applyNumberFormat="1" applyFont="1" applyFill="1" applyBorder="1" applyAlignment="1" applyProtection="1">
      <alignment/>
      <protection hidden="1"/>
    </xf>
    <xf numFmtId="172" fontId="6" fillId="0" borderId="6" xfId="21" applyNumberFormat="1" applyFont="1" applyFill="1" applyBorder="1" applyAlignment="1" applyProtection="1">
      <alignment horizontal="left" vertical="center" wrapText="1"/>
      <protection hidden="1"/>
    </xf>
    <xf numFmtId="173" fontId="6" fillId="0" borderId="6" xfId="21" applyNumberFormat="1" applyFont="1" applyFill="1" applyBorder="1" applyAlignment="1" applyProtection="1">
      <alignment horizontal="left" vertical="center" wrapText="1"/>
      <protection hidden="1"/>
    </xf>
    <xf numFmtId="174" fontId="6" fillId="0" borderId="6" xfId="21" applyNumberFormat="1" applyFont="1" applyFill="1" applyBorder="1" applyAlignment="1" applyProtection="1">
      <alignment horizontal="left" vertical="center" wrapText="1"/>
      <protection hidden="1"/>
    </xf>
    <xf numFmtId="176" fontId="6" fillId="0" borderId="6" xfId="21" applyNumberFormat="1" applyFont="1" applyFill="1" applyBorder="1" applyAlignment="1" applyProtection="1">
      <alignment horizontal="right" vertical="center" wrapText="1"/>
      <protection hidden="1"/>
    </xf>
    <xf numFmtId="176" fontId="4" fillId="0" borderId="6" xfId="21" applyNumberFormat="1" applyFont="1" applyFill="1" applyBorder="1" applyAlignment="1" applyProtection="1">
      <alignment horizontal="right" vertical="center" wrapText="1"/>
      <protection hidden="1"/>
    </xf>
    <xf numFmtId="0" fontId="0" fillId="0" borderId="7" xfId="0" applyFont="1" applyBorder="1" applyAlignment="1">
      <alignment horizontal="justify"/>
    </xf>
    <xf numFmtId="172" fontId="6" fillId="0" borderId="6" xfId="22" applyNumberFormat="1" applyFont="1" applyFill="1" applyBorder="1" applyAlignment="1" applyProtection="1">
      <alignment horizontal="right" vertical="center" wrapText="1"/>
      <protection hidden="1"/>
    </xf>
    <xf numFmtId="173" fontId="6" fillId="0" borderId="6" xfId="22" applyNumberFormat="1" applyFont="1" applyFill="1" applyBorder="1" applyAlignment="1" applyProtection="1">
      <alignment horizontal="right" vertical="center" wrapText="1"/>
      <protection hidden="1"/>
    </xf>
    <xf numFmtId="174" fontId="6" fillId="0" borderId="6" xfId="22" applyNumberFormat="1" applyFont="1" applyFill="1" applyBorder="1" applyAlignment="1" applyProtection="1">
      <alignment horizontal="right" vertical="center" wrapText="1"/>
      <protection hidden="1"/>
    </xf>
    <xf numFmtId="176" fontId="6" fillId="0" borderId="6" xfId="22" applyNumberFormat="1" applyFont="1" applyFill="1" applyBorder="1" applyAlignment="1" applyProtection="1">
      <alignment horizontal="right" vertical="center" wrapText="1"/>
      <protection hidden="1"/>
    </xf>
    <xf numFmtId="176" fontId="4" fillId="0" borderId="6" xfId="22" applyNumberFormat="1" applyFont="1" applyFill="1" applyBorder="1" applyAlignment="1" applyProtection="1">
      <alignment horizontal="right" vertical="center" wrapText="1"/>
      <protection hidden="1"/>
    </xf>
    <xf numFmtId="0" fontId="4" fillId="0" borderId="31" xfId="31" applyNumberFormat="1" applyFont="1" applyFill="1" applyBorder="1" applyAlignment="1" applyProtection="1">
      <alignment horizontal="center" wrapText="1"/>
      <protection hidden="1"/>
    </xf>
    <xf numFmtId="176" fontId="4" fillId="0" borderId="11" xfId="31" applyNumberFormat="1" applyFont="1" applyFill="1" applyBorder="1" applyAlignment="1" applyProtection="1">
      <alignment/>
      <protection hidden="1"/>
    </xf>
    <xf numFmtId="177" fontId="4" fillId="0" borderId="12" xfId="31" applyNumberFormat="1" applyFont="1" applyFill="1" applyBorder="1" applyAlignment="1" applyProtection="1">
      <alignment horizontal="center"/>
      <protection hidden="1"/>
    </xf>
    <xf numFmtId="172" fontId="6" fillId="0" borderId="6" xfId="23" applyNumberFormat="1" applyFont="1" applyFill="1" applyBorder="1" applyAlignment="1" applyProtection="1">
      <alignment horizontal="right" vertical="center" wrapText="1"/>
      <protection hidden="1"/>
    </xf>
    <xf numFmtId="173" fontId="6" fillId="0" borderId="6" xfId="23" applyNumberFormat="1" applyFont="1" applyFill="1" applyBorder="1" applyAlignment="1" applyProtection="1">
      <alignment horizontal="right" vertical="center" wrapText="1"/>
      <protection hidden="1"/>
    </xf>
    <xf numFmtId="174" fontId="6" fillId="0" borderId="6" xfId="23" applyNumberFormat="1" applyFont="1" applyFill="1" applyBorder="1" applyAlignment="1" applyProtection="1">
      <alignment horizontal="right" vertical="center" wrapText="1"/>
      <protection hidden="1"/>
    </xf>
    <xf numFmtId="176" fontId="6" fillId="0" borderId="6" xfId="23" applyNumberFormat="1" applyFont="1" applyFill="1" applyBorder="1" applyAlignment="1" applyProtection="1">
      <alignment horizontal="right" vertical="center" wrapText="1"/>
      <protection hidden="1"/>
    </xf>
    <xf numFmtId="172" fontId="6" fillId="0" borderId="23" xfId="23" applyNumberFormat="1" applyFont="1" applyFill="1" applyBorder="1" applyAlignment="1" applyProtection="1">
      <alignment horizontal="right" vertical="center" wrapText="1"/>
      <protection hidden="1"/>
    </xf>
    <xf numFmtId="173" fontId="6" fillId="0" borderId="23" xfId="23" applyNumberFormat="1" applyFont="1" applyFill="1" applyBorder="1" applyAlignment="1" applyProtection="1">
      <alignment horizontal="right" vertical="center" wrapText="1"/>
      <protection hidden="1"/>
    </xf>
    <xf numFmtId="174" fontId="6" fillId="0" borderId="23" xfId="23" applyNumberFormat="1" applyFont="1" applyFill="1" applyBorder="1" applyAlignment="1" applyProtection="1">
      <alignment horizontal="right" vertical="center" wrapText="1"/>
      <protection hidden="1"/>
    </xf>
    <xf numFmtId="176" fontId="6" fillId="0" borderId="23" xfId="23" applyNumberFormat="1" applyFont="1" applyFill="1" applyBorder="1" applyAlignment="1" applyProtection="1">
      <alignment horizontal="right" vertical="center" wrapText="1"/>
      <protection hidden="1"/>
    </xf>
    <xf numFmtId="176" fontId="4" fillId="0" borderId="6" xfId="23" applyNumberFormat="1" applyFont="1" applyFill="1" applyBorder="1" applyAlignment="1" applyProtection="1">
      <alignment horizontal="right" vertical="center" wrapText="1"/>
      <protection hidden="1"/>
    </xf>
    <xf numFmtId="176" fontId="4" fillId="0" borderId="11" xfId="23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28" applyNumberFormat="1">
      <alignment/>
      <protection/>
    </xf>
    <xf numFmtId="0" fontId="4" fillId="0" borderId="32" xfId="33" applyNumberFormat="1" applyFont="1" applyFill="1" applyBorder="1" applyAlignment="1" applyProtection="1">
      <alignment horizontal="center" wrapText="1"/>
      <protection hidden="1"/>
    </xf>
    <xf numFmtId="195" fontId="2" fillId="0" borderId="0" xfId="28" applyNumberFormat="1">
      <alignment/>
      <protection/>
    </xf>
    <xf numFmtId="172" fontId="6" fillId="0" borderId="19" xfId="44" applyNumberFormat="1" applyFont="1" applyFill="1" applyBorder="1" applyAlignment="1" applyProtection="1">
      <alignment horizontal="center"/>
      <protection hidden="1"/>
    </xf>
    <xf numFmtId="173" fontId="6" fillId="0" borderId="23" xfId="44" applyNumberFormat="1" applyFont="1" applyFill="1" applyBorder="1" applyAlignment="1" applyProtection="1">
      <alignment horizontal="center"/>
      <protection hidden="1"/>
    </xf>
    <xf numFmtId="174" fontId="6" fillId="0" borderId="23" xfId="44" applyNumberFormat="1" applyFont="1" applyFill="1" applyBorder="1" applyAlignment="1" applyProtection="1">
      <alignment horizontal="center"/>
      <protection hidden="1"/>
    </xf>
    <xf numFmtId="176" fontId="6" fillId="0" borderId="23" xfId="44" applyNumberFormat="1" applyFont="1" applyFill="1" applyBorder="1" applyAlignment="1" applyProtection="1">
      <alignment/>
      <protection hidden="1"/>
    </xf>
    <xf numFmtId="194" fontId="4" fillId="0" borderId="15" xfId="28" applyNumberFormat="1" applyFont="1" applyBorder="1">
      <alignment/>
      <protection/>
    </xf>
    <xf numFmtId="198" fontId="0" fillId="0" borderId="33" xfId="0" applyNumberFormat="1" applyBorder="1" applyAlignment="1">
      <alignment/>
    </xf>
    <xf numFmtId="198" fontId="0" fillId="0" borderId="34" xfId="0" applyNumberFormat="1" applyBorder="1" applyAlignment="1">
      <alignment/>
    </xf>
    <xf numFmtId="198" fontId="0" fillId="0" borderId="6" xfId="0" applyNumberFormat="1" applyBorder="1" applyAlignment="1">
      <alignment/>
    </xf>
    <xf numFmtId="198" fontId="0" fillId="0" borderId="7" xfId="0" applyNumberFormat="1" applyBorder="1" applyAlignment="1">
      <alignment/>
    </xf>
    <xf numFmtId="176" fontId="4" fillId="0" borderId="11" xfId="28" applyNumberFormat="1" applyFont="1" applyFill="1" applyBorder="1" applyAlignment="1" applyProtection="1">
      <alignment horizontal="right" vertical="center" wrapText="1"/>
      <protection hidden="1"/>
    </xf>
    <xf numFmtId="176" fontId="4" fillId="0" borderId="23" xfId="28" applyNumberFormat="1" applyFont="1" applyFill="1" applyBorder="1" applyAlignment="1" applyProtection="1">
      <alignment horizontal="right" vertical="center" wrapText="1"/>
      <protection hidden="1"/>
    </xf>
    <xf numFmtId="0" fontId="6" fillId="0" borderId="6" xfId="24" applyNumberFormat="1" applyFont="1" applyFill="1" applyBorder="1" applyAlignment="1" applyProtection="1">
      <alignment horizontal="center" wrapText="1"/>
      <protection hidden="1"/>
    </xf>
    <xf numFmtId="172" fontId="6" fillId="0" borderId="6" xfId="25" applyNumberFormat="1" applyFont="1" applyFill="1" applyBorder="1" applyAlignment="1" applyProtection="1">
      <alignment horizontal="right" vertical="center" wrapText="1"/>
      <protection hidden="1"/>
    </xf>
    <xf numFmtId="173" fontId="6" fillId="0" borderId="6" xfId="25" applyNumberFormat="1" applyFont="1" applyFill="1" applyBorder="1" applyAlignment="1" applyProtection="1">
      <alignment horizontal="right" vertical="center" wrapText="1"/>
      <protection hidden="1"/>
    </xf>
    <xf numFmtId="174" fontId="6" fillId="0" borderId="6" xfId="25" applyNumberFormat="1" applyFont="1" applyFill="1" applyBorder="1" applyAlignment="1" applyProtection="1">
      <alignment horizontal="right" vertical="center" wrapText="1"/>
      <protection hidden="1"/>
    </xf>
    <xf numFmtId="176" fontId="6" fillId="0" borderId="6" xfId="25" applyNumberFormat="1" applyFont="1" applyFill="1" applyBorder="1" applyAlignment="1" applyProtection="1">
      <alignment horizontal="right" vertical="center" wrapText="1"/>
      <protection hidden="1"/>
    </xf>
    <xf numFmtId="2" fontId="2" fillId="0" borderId="6" xfId="28" applyNumberFormat="1" applyBorder="1">
      <alignment/>
      <protection/>
    </xf>
    <xf numFmtId="0" fontId="13" fillId="0" borderId="6" xfId="0" applyFont="1" applyBorder="1" applyAlignment="1">
      <alignment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2" fontId="2" fillId="0" borderId="7" xfId="28" applyNumberFormat="1" applyBorder="1">
      <alignment/>
      <protection/>
    </xf>
    <xf numFmtId="0" fontId="10" fillId="0" borderId="19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12" fillId="0" borderId="23" xfId="0" applyFont="1" applyFill="1" applyBorder="1" applyAlignment="1">
      <alignment horizontal="justify" vertical="top" wrapText="1"/>
    </xf>
    <xf numFmtId="190" fontId="11" fillId="0" borderId="23" xfId="0" applyNumberFormat="1" applyFont="1" applyFill="1" applyBorder="1" applyAlignment="1">
      <alignment horizontal="center" vertical="top" wrapText="1"/>
    </xf>
    <xf numFmtId="190" fontId="11" fillId="0" borderId="20" xfId="0" applyNumberFormat="1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horizontal="justify" vertical="top" wrapText="1"/>
    </xf>
    <xf numFmtId="2" fontId="11" fillId="0" borderId="36" xfId="0" applyNumberFormat="1" applyFont="1" applyFill="1" applyBorder="1" applyAlignment="1">
      <alignment horizontal="center" vertical="top" wrapText="1"/>
    </xf>
    <xf numFmtId="2" fontId="11" fillId="0" borderId="37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4" fillId="0" borderId="18" xfId="33" applyNumberFormat="1" applyFont="1" applyFill="1" applyBorder="1" applyAlignment="1" applyProtection="1">
      <alignment horizontal="center" wrapText="1"/>
      <protection hidden="1"/>
    </xf>
    <xf numFmtId="0" fontId="4" fillId="0" borderId="29" xfId="33" applyNumberFormat="1" applyFont="1" applyFill="1" applyBorder="1" applyAlignment="1" applyProtection="1">
      <alignment horizontal="center" wrapText="1"/>
      <protection hidden="1"/>
    </xf>
    <xf numFmtId="0" fontId="4" fillId="0" borderId="32" xfId="28" applyFont="1" applyBorder="1" applyAlignment="1">
      <alignment horizontal="center"/>
      <protection/>
    </xf>
    <xf numFmtId="0" fontId="4" fillId="0" borderId="5" xfId="40" applyNumberFormat="1" applyFont="1" applyFill="1" applyBorder="1" applyAlignment="1" applyProtection="1">
      <alignment horizontal="center" wrapText="1"/>
      <protection hidden="1"/>
    </xf>
    <xf numFmtId="0" fontId="4" fillId="0" borderId="18" xfId="41" applyNumberFormat="1" applyFont="1" applyFill="1" applyBorder="1" applyAlignment="1" applyProtection="1">
      <alignment horizontal="center" wrapText="1"/>
      <protection hidden="1"/>
    </xf>
    <xf numFmtId="0" fontId="4" fillId="0" borderId="29" xfId="41" applyNumberFormat="1" applyFont="1" applyFill="1" applyBorder="1" applyAlignment="1" applyProtection="1">
      <alignment horizontal="center" wrapText="1"/>
      <protection hidden="1"/>
    </xf>
    <xf numFmtId="0" fontId="4" fillId="0" borderId="32" xfId="41" applyNumberFormat="1" applyFont="1" applyFill="1" applyBorder="1" applyAlignment="1" applyProtection="1">
      <alignment horizontal="center" wrapText="1"/>
      <protection hidden="1"/>
    </xf>
    <xf numFmtId="0" fontId="4" fillId="0" borderId="13" xfId="41" applyNumberFormat="1" applyFont="1" applyFill="1" applyBorder="1" applyAlignment="1" applyProtection="1">
      <alignment horizontal="center" wrapText="1"/>
      <protection hidden="1"/>
    </xf>
    <xf numFmtId="0" fontId="4" fillId="0" borderId="18" xfId="40" applyNumberFormat="1" applyFont="1" applyFill="1" applyBorder="1" applyAlignment="1" applyProtection="1">
      <alignment horizontal="center" wrapText="1"/>
      <protection hidden="1"/>
    </xf>
    <xf numFmtId="0" fontId="4" fillId="0" borderId="29" xfId="40" applyNumberFormat="1" applyFont="1" applyFill="1" applyBorder="1" applyAlignment="1" applyProtection="1">
      <alignment horizontal="center" wrapText="1"/>
      <protection hidden="1"/>
    </xf>
    <xf numFmtId="0" fontId="4" fillId="0" borderId="32" xfId="40" applyNumberFormat="1" applyFont="1" applyFill="1" applyBorder="1" applyAlignment="1" applyProtection="1">
      <alignment horizontal="center" wrapText="1"/>
      <protection hidden="1"/>
    </xf>
    <xf numFmtId="0" fontId="4" fillId="0" borderId="18" xfId="28" applyFont="1" applyBorder="1" applyAlignment="1">
      <alignment horizontal="center"/>
      <protection/>
    </xf>
    <xf numFmtId="0" fontId="4" fillId="0" borderId="29" xfId="28" applyFont="1" applyBorder="1" applyAlignment="1">
      <alignment horizontal="center"/>
      <protection/>
    </xf>
    <xf numFmtId="0" fontId="4" fillId="0" borderId="39" xfId="40" applyNumberFormat="1" applyFont="1" applyFill="1" applyBorder="1" applyAlignment="1" applyProtection="1">
      <alignment horizontal="center" wrapText="1"/>
      <protection hidden="1"/>
    </xf>
    <xf numFmtId="0" fontId="4" fillId="0" borderId="24" xfId="40" applyNumberFormat="1" applyFont="1" applyFill="1" applyBorder="1" applyAlignment="1" applyProtection="1">
      <alignment horizontal="center" wrapText="1"/>
      <protection hidden="1"/>
    </xf>
    <xf numFmtId="0" fontId="4" fillId="0" borderId="40" xfId="40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Fill="1" applyAlignment="1">
      <alignment vertical="top" wrapText="1"/>
    </xf>
    <xf numFmtId="177" fontId="6" fillId="0" borderId="22" xfId="30" applyNumberFormat="1" applyFont="1" applyFill="1" applyBorder="1" applyAlignment="1" applyProtection="1">
      <alignment horizontal="justify"/>
      <protection hidden="1"/>
    </xf>
    <xf numFmtId="177" fontId="6" fillId="0" borderId="0" xfId="30" applyNumberFormat="1" applyFont="1" applyFill="1" applyBorder="1" applyAlignment="1" applyProtection="1">
      <alignment horizontal="justify"/>
      <protection hidden="1"/>
    </xf>
    <xf numFmtId="0" fontId="4" fillId="0" borderId="18" xfId="40" applyNumberFormat="1" applyFont="1" applyFill="1" applyBorder="1" applyAlignment="1" applyProtection="1">
      <alignment horizontal="center"/>
      <protection hidden="1"/>
    </xf>
    <xf numFmtId="0" fontId="4" fillId="0" borderId="29" xfId="40" applyNumberFormat="1" applyFont="1" applyFill="1" applyBorder="1" applyAlignment="1" applyProtection="1">
      <alignment horizontal="center"/>
      <protection hidden="1"/>
    </xf>
    <xf numFmtId="0" fontId="4" fillId="0" borderId="32" xfId="40" applyNumberFormat="1" applyFont="1" applyFill="1" applyBorder="1" applyAlignment="1" applyProtection="1">
      <alignment horizontal="center"/>
      <protection hidden="1"/>
    </xf>
    <xf numFmtId="0" fontId="4" fillId="0" borderId="29" xfId="40" applyFont="1" applyBorder="1" applyAlignment="1" applyProtection="1">
      <alignment horizontal="center"/>
      <protection hidden="1"/>
    </xf>
    <xf numFmtId="0" fontId="4" fillId="0" borderId="32" xfId="40" applyFont="1" applyBorder="1" applyAlignment="1" applyProtection="1">
      <alignment horizontal="center"/>
      <protection hidden="1"/>
    </xf>
    <xf numFmtId="0" fontId="4" fillId="0" borderId="5" xfId="33" applyNumberFormat="1" applyFont="1" applyFill="1" applyBorder="1" applyAlignment="1" applyProtection="1">
      <alignment horizontal="center" wrapText="1"/>
      <protection hidden="1"/>
    </xf>
    <xf numFmtId="0" fontId="4" fillId="0" borderId="6" xfId="33" applyNumberFormat="1" applyFont="1" applyFill="1" applyBorder="1" applyAlignment="1" applyProtection="1">
      <alignment horizontal="center" wrapText="1"/>
      <protection hidden="1"/>
    </xf>
    <xf numFmtId="0" fontId="1" fillId="0" borderId="6" xfId="28" applyFont="1" applyBorder="1">
      <alignment/>
      <protection/>
    </xf>
    <xf numFmtId="0" fontId="1" fillId="0" borderId="7" xfId="28" applyFont="1" applyBorder="1">
      <alignment/>
      <protection/>
    </xf>
    <xf numFmtId="0" fontId="4" fillId="0" borderId="5" xfId="41" applyNumberFormat="1" applyFont="1" applyFill="1" applyBorder="1" applyAlignment="1" applyProtection="1">
      <alignment horizontal="center" wrapText="1"/>
      <protection hidden="1"/>
    </xf>
    <xf numFmtId="0" fontId="4" fillId="0" borderId="6" xfId="41" applyNumberFormat="1" applyFont="1" applyFill="1" applyBorder="1" applyAlignment="1" applyProtection="1">
      <alignment horizontal="center" wrapText="1"/>
      <protection hidden="1"/>
    </xf>
    <xf numFmtId="0" fontId="4" fillId="0" borderId="41" xfId="33" applyNumberFormat="1" applyFont="1" applyFill="1" applyBorder="1" applyAlignment="1" applyProtection="1">
      <alignment horizontal="center" wrapText="1"/>
      <protection hidden="1"/>
    </xf>
    <xf numFmtId="0" fontId="4" fillId="0" borderId="42" xfId="33" applyNumberFormat="1" applyFont="1" applyFill="1" applyBorder="1" applyAlignment="1" applyProtection="1">
      <alignment horizontal="center" wrapText="1"/>
      <protection hidden="1"/>
    </xf>
    <xf numFmtId="0" fontId="4" fillId="0" borderId="43" xfId="33" applyNumberFormat="1" applyFont="1" applyFill="1" applyBorder="1" applyAlignment="1" applyProtection="1">
      <alignment horizontal="center" wrapText="1"/>
      <protection hidden="1"/>
    </xf>
    <xf numFmtId="0" fontId="4" fillId="0" borderId="18" xfId="28" applyNumberFormat="1" applyFont="1" applyFill="1" applyBorder="1" applyAlignment="1" applyProtection="1">
      <alignment horizontal="center" wrapText="1"/>
      <protection hidden="1"/>
    </xf>
    <xf numFmtId="0" fontId="4" fillId="0" borderId="29" xfId="28" applyNumberFormat="1" applyFont="1" applyFill="1" applyBorder="1" applyAlignment="1" applyProtection="1">
      <alignment horizontal="center" wrapText="1"/>
      <protection hidden="1"/>
    </xf>
    <xf numFmtId="0" fontId="4" fillId="0" borderId="32" xfId="28" applyNumberFormat="1" applyFont="1" applyFill="1" applyBorder="1" applyAlignment="1" applyProtection="1">
      <alignment horizontal="center" wrapText="1"/>
      <protection hidden="1"/>
    </xf>
    <xf numFmtId="0" fontId="4" fillId="0" borderId="0" xfId="28" applyFont="1" applyBorder="1" applyAlignment="1" applyProtection="1">
      <alignment horizontal="center"/>
      <protection hidden="1"/>
    </xf>
    <xf numFmtId="0" fontId="4" fillId="0" borderId="44" xfId="28" applyFont="1" applyBorder="1" applyAlignment="1" applyProtection="1">
      <alignment horizontal="center"/>
      <protection hidden="1"/>
    </xf>
    <xf numFmtId="0" fontId="6" fillId="0" borderId="0" xfId="28" applyFont="1" applyBorder="1" applyAlignment="1" applyProtection="1">
      <alignment wrapText="1"/>
      <protection hidden="1"/>
    </xf>
    <xf numFmtId="0" fontId="6" fillId="0" borderId="1" xfId="28" applyFont="1" applyBorder="1" applyAlignment="1" applyProtection="1">
      <alignment wrapText="1"/>
      <protection hidden="1"/>
    </xf>
    <xf numFmtId="0" fontId="1" fillId="0" borderId="33" xfId="28" applyNumberFormat="1" applyFont="1" applyFill="1" applyBorder="1" applyAlignment="1" applyProtection="1">
      <alignment horizontal="left" vertical="center" wrapText="1"/>
      <protection hidden="1"/>
    </xf>
    <xf numFmtId="0" fontId="1" fillId="0" borderId="34" xfId="28" applyNumberFormat="1" applyFont="1" applyFill="1" applyBorder="1" applyAlignment="1" applyProtection="1">
      <alignment horizontal="left" vertical="center" wrapText="1"/>
      <protection hidden="1"/>
    </xf>
    <xf numFmtId="0" fontId="4" fillId="0" borderId="18" xfId="28" applyNumberFormat="1" applyFont="1" applyFill="1" applyBorder="1" applyAlignment="1" applyProtection="1">
      <alignment horizontal="center" vertical="center" wrapText="1"/>
      <protection hidden="1"/>
    </xf>
    <xf numFmtId="0" fontId="4" fillId="0" borderId="29" xfId="28" applyNumberFormat="1" applyFont="1" applyFill="1" applyBorder="1" applyAlignment="1" applyProtection="1">
      <alignment horizontal="center" vertical="center" wrapText="1"/>
      <protection hidden="1"/>
    </xf>
    <xf numFmtId="0" fontId="4" fillId="0" borderId="32" xfId="28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33" applyNumberFormat="1" applyFont="1" applyFill="1" applyBorder="1" applyAlignment="1" applyProtection="1">
      <alignment/>
      <protection hidden="1"/>
    </xf>
    <xf numFmtId="0" fontId="1" fillId="0" borderId="7" xfId="33" applyNumberFormat="1" applyFont="1" applyFill="1" applyBorder="1" applyAlignment="1" applyProtection="1">
      <alignment/>
      <protection hidden="1"/>
    </xf>
    <xf numFmtId="0" fontId="4" fillId="0" borderId="6" xfId="40" applyNumberFormat="1" applyFont="1" applyFill="1" applyBorder="1" applyAlignment="1" applyProtection="1">
      <alignment horizontal="center" wrapText="1"/>
      <protection hidden="1"/>
    </xf>
    <xf numFmtId="0" fontId="4" fillId="0" borderId="5" xfId="28" applyNumberFormat="1" applyFont="1" applyFill="1" applyBorder="1" applyAlignment="1" applyProtection="1">
      <alignment horizontal="center" wrapText="1"/>
      <protection hidden="1"/>
    </xf>
    <xf numFmtId="0" fontId="4" fillId="0" borderId="6" xfId="28" applyNumberFormat="1" applyFont="1" applyFill="1" applyBorder="1" applyAlignment="1" applyProtection="1">
      <alignment horizontal="center" wrapText="1"/>
      <protection hidden="1"/>
    </xf>
    <xf numFmtId="0" fontId="4" fillId="0" borderId="5" xfId="39" applyNumberFormat="1" applyFont="1" applyFill="1" applyBorder="1" applyAlignment="1" applyProtection="1">
      <alignment horizontal="center" wrapText="1"/>
      <protection hidden="1"/>
    </xf>
    <xf numFmtId="0" fontId="4" fillId="0" borderId="18" xfId="39" applyNumberFormat="1" applyFont="1" applyFill="1" applyBorder="1" applyAlignment="1" applyProtection="1">
      <alignment horizontal="center" wrapText="1"/>
      <protection hidden="1"/>
    </xf>
    <xf numFmtId="0" fontId="4" fillId="0" borderId="29" xfId="39" applyNumberFormat="1" applyFont="1" applyFill="1" applyBorder="1" applyAlignment="1" applyProtection="1">
      <alignment horizontal="center" wrapText="1"/>
      <protection hidden="1"/>
    </xf>
    <xf numFmtId="0" fontId="4" fillId="0" borderId="32" xfId="39" applyNumberFormat="1" applyFont="1" applyFill="1" applyBorder="1" applyAlignment="1" applyProtection="1">
      <alignment horizontal="center" wrapText="1"/>
      <protection hidden="1"/>
    </xf>
    <xf numFmtId="0" fontId="1" fillId="0" borderId="13" xfId="40" applyNumberFormat="1" applyFont="1" applyFill="1" applyBorder="1" applyAlignment="1" applyProtection="1">
      <alignment horizontal="left"/>
      <protection hidden="1"/>
    </xf>
    <xf numFmtId="0" fontId="1" fillId="0" borderId="29" xfId="40" applyNumberFormat="1" applyFont="1" applyFill="1" applyBorder="1" applyAlignment="1" applyProtection="1">
      <alignment horizontal="left"/>
      <protection hidden="1"/>
    </xf>
    <xf numFmtId="0" fontId="1" fillId="0" borderId="32" xfId="40" applyNumberFormat="1" applyFont="1" applyFill="1" applyBorder="1" applyAlignment="1" applyProtection="1">
      <alignment horizontal="left"/>
      <protection hidden="1"/>
    </xf>
    <xf numFmtId="0" fontId="1" fillId="0" borderId="6" xfId="28" applyNumberFormat="1" applyFont="1" applyFill="1" applyBorder="1" applyAlignment="1" applyProtection="1">
      <alignment horizontal="left" wrapText="1"/>
      <protection hidden="1"/>
    </xf>
    <xf numFmtId="0" fontId="1" fillId="0" borderId="7" xfId="28" applyNumberFormat="1" applyFont="1" applyFill="1" applyBorder="1" applyAlignment="1" applyProtection="1">
      <alignment horizontal="left" wrapText="1"/>
      <protection hidden="1"/>
    </xf>
    <xf numFmtId="0" fontId="1" fillId="0" borderId="6" xfId="28" applyNumberFormat="1" applyFont="1" applyFill="1" applyBorder="1" applyAlignment="1" applyProtection="1">
      <alignment/>
      <protection hidden="1"/>
    </xf>
    <xf numFmtId="0" fontId="1" fillId="0" borderId="7" xfId="28" applyNumberFormat="1" applyFont="1" applyFill="1" applyBorder="1" applyAlignment="1" applyProtection="1">
      <alignment/>
      <protection hidden="1"/>
    </xf>
    <xf numFmtId="0" fontId="4" fillId="0" borderId="18" xfId="28" applyFont="1" applyBorder="1" applyAlignment="1">
      <alignment horizontal="center"/>
      <protection/>
    </xf>
    <xf numFmtId="0" fontId="4" fillId="0" borderId="29" xfId="28" applyFont="1" applyBorder="1" applyAlignment="1">
      <alignment horizontal="center"/>
      <protection/>
    </xf>
    <xf numFmtId="0" fontId="4" fillId="0" borderId="32" xfId="28" applyFont="1" applyBorder="1" applyAlignment="1">
      <alignment horizontal="center"/>
      <protection/>
    </xf>
    <xf numFmtId="0" fontId="4" fillId="0" borderId="5" xfId="42" applyNumberFormat="1" applyFont="1" applyFill="1" applyBorder="1" applyAlignment="1" applyProtection="1">
      <alignment horizontal="center" wrapText="1"/>
      <protection hidden="1"/>
    </xf>
    <xf numFmtId="0" fontId="4" fillId="0" borderId="6" xfId="42" applyNumberFormat="1" applyFont="1" applyFill="1" applyBorder="1" applyAlignment="1" applyProtection="1">
      <alignment horizontal="center" wrapText="1"/>
      <protection hidden="1"/>
    </xf>
    <xf numFmtId="0" fontId="4" fillId="0" borderId="0" xfId="28" applyFont="1" applyAlignment="1">
      <alignment horizontal="center"/>
      <protection/>
    </xf>
    <xf numFmtId="0" fontId="4" fillId="0" borderId="44" xfId="28" applyFont="1" applyBorder="1" applyAlignment="1">
      <alignment horizontal="center"/>
      <protection/>
    </xf>
    <xf numFmtId="0" fontId="4" fillId="0" borderId="5" xfId="43" applyNumberFormat="1" applyFont="1" applyFill="1" applyBorder="1" applyAlignment="1" applyProtection="1">
      <alignment horizontal="center" wrapText="1"/>
      <protection hidden="1"/>
    </xf>
    <xf numFmtId="0" fontId="4" fillId="0" borderId="42" xfId="28" applyFont="1" applyBorder="1" applyAlignment="1">
      <alignment horizontal="center"/>
      <protection/>
    </xf>
    <xf numFmtId="0" fontId="4" fillId="0" borderId="43" xfId="28" applyFont="1" applyBorder="1" applyAlignment="1">
      <alignment horizontal="center"/>
      <protection/>
    </xf>
    <xf numFmtId="0" fontId="4" fillId="0" borderId="24" xfId="28" applyFont="1" applyBorder="1" applyAlignment="1">
      <alignment horizontal="center"/>
      <protection/>
    </xf>
    <xf numFmtId="0" fontId="4" fillId="0" borderId="40" xfId="28" applyFont="1" applyBorder="1" applyAlignment="1">
      <alignment horizontal="center"/>
      <protection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4" fillId="0" borderId="5" xfId="44" applyNumberFormat="1" applyFont="1" applyFill="1" applyBorder="1" applyAlignment="1" applyProtection="1">
      <alignment horizontal="center" wrapText="1"/>
      <protection hidden="1"/>
    </xf>
    <xf numFmtId="0" fontId="4" fillId="0" borderId="6" xfId="44" applyNumberFormat="1" applyFont="1" applyFill="1" applyBorder="1" applyAlignment="1" applyProtection="1">
      <alignment horizontal="center" wrapText="1"/>
      <protection hidden="1"/>
    </xf>
    <xf numFmtId="0" fontId="4" fillId="0" borderId="18" xfId="32" applyNumberFormat="1" applyFont="1" applyFill="1" applyBorder="1" applyAlignment="1" applyProtection="1">
      <alignment horizontal="center" wrapText="1"/>
      <protection hidden="1"/>
    </xf>
    <xf numFmtId="0" fontId="4" fillId="0" borderId="29" xfId="32" applyNumberFormat="1" applyFont="1" applyFill="1" applyBorder="1" applyAlignment="1" applyProtection="1">
      <alignment horizontal="center" wrapText="1"/>
      <protection hidden="1"/>
    </xf>
    <xf numFmtId="0" fontId="4" fillId="0" borderId="32" xfId="32" applyNumberFormat="1" applyFont="1" applyFill="1" applyBorder="1" applyAlignment="1" applyProtection="1">
      <alignment horizontal="center" wrapText="1"/>
      <protection hidden="1"/>
    </xf>
    <xf numFmtId="0" fontId="4" fillId="0" borderId="5" xfId="20" applyNumberFormat="1" applyFont="1" applyFill="1" applyBorder="1" applyAlignment="1" applyProtection="1">
      <alignment horizontal="center" wrapText="1"/>
      <protection hidden="1"/>
    </xf>
    <xf numFmtId="0" fontId="4" fillId="0" borderId="6" xfId="20" applyNumberFormat="1" applyFont="1" applyFill="1" applyBorder="1" applyAlignment="1" applyProtection="1">
      <alignment horizontal="center" wrapText="1"/>
      <protection hidden="1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4" fillId="0" borderId="5" xfId="19" applyNumberFormat="1" applyFont="1" applyFill="1" applyBorder="1" applyAlignment="1" applyProtection="1">
      <alignment horizontal="center" wrapText="1"/>
      <protection hidden="1"/>
    </xf>
    <xf numFmtId="0" fontId="4" fillId="0" borderId="6" xfId="19" applyNumberFormat="1" applyFont="1" applyFill="1" applyBorder="1" applyAlignment="1" applyProtection="1">
      <alignment horizontal="center" wrapText="1"/>
      <protection hidden="1"/>
    </xf>
    <xf numFmtId="0" fontId="1" fillId="0" borderId="6" xfId="39" applyNumberFormat="1" applyFont="1" applyFill="1" applyBorder="1" applyAlignment="1" applyProtection="1">
      <alignment/>
      <protection hidden="1"/>
    </xf>
    <xf numFmtId="0" fontId="1" fillId="0" borderId="7" xfId="39" applyNumberFormat="1" applyFont="1" applyFill="1" applyBorder="1" applyAlignment="1" applyProtection="1">
      <alignment/>
      <protection hidden="1"/>
    </xf>
    <xf numFmtId="0" fontId="4" fillId="0" borderId="5" xfId="23" applyNumberFormat="1" applyFont="1" applyFill="1" applyBorder="1" applyAlignment="1" applyProtection="1">
      <alignment horizontal="center" wrapText="1"/>
      <protection hidden="1"/>
    </xf>
    <xf numFmtId="0" fontId="4" fillId="0" borderId="6" xfId="23" applyNumberFormat="1" applyFont="1" applyFill="1" applyBorder="1" applyAlignment="1" applyProtection="1">
      <alignment horizontal="center" wrapText="1"/>
      <protection hidden="1"/>
    </xf>
    <xf numFmtId="0" fontId="4" fillId="0" borderId="5" xfId="32" applyNumberFormat="1" applyFont="1" applyFill="1" applyBorder="1" applyAlignment="1" applyProtection="1">
      <alignment horizontal="center" wrapText="1"/>
      <protection hidden="1"/>
    </xf>
    <xf numFmtId="0" fontId="1" fillId="0" borderId="6" xfId="27" applyNumberFormat="1" applyFont="1" applyFill="1" applyBorder="1" applyAlignment="1" applyProtection="1">
      <alignment horizontal="left" wrapText="1"/>
      <protection hidden="1"/>
    </xf>
    <xf numFmtId="0" fontId="4" fillId="0" borderId="18" xfId="25" applyNumberFormat="1" applyFont="1" applyFill="1" applyBorder="1" applyAlignment="1" applyProtection="1">
      <alignment horizontal="center" wrapText="1"/>
      <protection hidden="1"/>
    </xf>
    <xf numFmtId="0" fontId="4" fillId="0" borderId="29" xfId="25" applyNumberFormat="1" applyFont="1" applyFill="1" applyBorder="1" applyAlignment="1" applyProtection="1">
      <alignment horizontal="center" wrapText="1"/>
      <protection hidden="1"/>
    </xf>
    <xf numFmtId="0" fontId="4" fillId="0" borderId="13" xfId="25" applyNumberFormat="1" applyFont="1" applyFill="1" applyBorder="1" applyAlignment="1" applyProtection="1">
      <alignment horizontal="center" wrapText="1"/>
      <protection hidden="1"/>
    </xf>
    <xf numFmtId="0" fontId="4" fillId="0" borderId="6" xfId="28" applyFont="1" applyBorder="1" applyAlignment="1">
      <alignment horizontal="center"/>
      <protection/>
    </xf>
    <xf numFmtId="0" fontId="4" fillId="0" borderId="32" xfId="25" applyNumberFormat="1" applyFont="1" applyFill="1" applyBorder="1" applyAlignment="1" applyProtection="1">
      <alignment horizontal="center" wrapText="1"/>
      <protection hidden="1"/>
    </xf>
    <xf numFmtId="0" fontId="1" fillId="0" borderId="13" xfId="25" applyNumberFormat="1" applyFont="1" applyFill="1" applyBorder="1" applyAlignment="1" applyProtection="1">
      <alignment horizontal="left" wrapText="1"/>
      <protection hidden="1"/>
    </xf>
    <xf numFmtId="0" fontId="1" fillId="0" borderId="29" xfId="25" applyNumberFormat="1" applyFont="1" applyFill="1" applyBorder="1" applyAlignment="1" applyProtection="1">
      <alignment horizontal="left" wrapText="1"/>
      <protection hidden="1"/>
    </xf>
    <xf numFmtId="0" fontId="1" fillId="0" borderId="32" xfId="25" applyNumberFormat="1" applyFont="1" applyFill="1" applyBorder="1" applyAlignment="1" applyProtection="1">
      <alignment horizontal="left" wrapText="1"/>
      <protection hidden="1"/>
    </xf>
    <xf numFmtId="0" fontId="1" fillId="0" borderId="6" xfId="39" applyNumberFormat="1" applyFont="1" applyFill="1" applyBorder="1" applyAlignment="1" applyProtection="1">
      <alignment horizontal="justify"/>
      <protection hidden="1"/>
    </xf>
    <xf numFmtId="0" fontId="1" fillId="0" borderId="7" xfId="39" applyNumberFormat="1" applyFont="1" applyFill="1" applyBorder="1" applyAlignment="1" applyProtection="1">
      <alignment horizontal="justify"/>
      <protection hidden="1"/>
    </xf>
    <xf numFmtId="0" fontId="4" fillId="0" borderId="5" xfId="26" applyNumberFormat="1" applyFont="1" applyFill="1" applyBorder="1" applyAlignment="1" applyProtection="1">
      <alignment horizontal="center" wrapText="1"/>
      <protection hidden="1"/>
    </xf>
    <xf numFmtId="0" fontId="4" fillId="0" borderId="6" xfId="26" applyNumberFormat="1" applyFont="1" applyFill="1" applyBorder="1" applyAlignment="1" applyProtection="1">
      <alignment horizontal="center" wrapText="1"/>
      <protection hidden="1"/>
    </xf>
    <xf numFmtId="0" fontId="1" fillId="0" borderId="18" xfId="28" applyFont="1" applyBorder="1" applyAlignment="1">
      <alignment horizontal="center"/>
      <protection/>
    </xf>
    <xf numFmtId="0" fontId="1" fillId="0" borderId="29" xfId="28" applyFont="1" applyBorder="1" applyAlignment="1">
      <alignment horizontal="center"/>
      <protection/>
    </xf>
    <xf numFmtId="0" fontId="1" fillId="0" borderId="32" xfId="28" applyFont="1" applyBorder="1" applyAlignment="1">
      <alignment horizontal="center"/>
      <protection/>
    </xf>
    <xf numFmtId="0" fontId="4" fillId="0" borderId="5" xfId="27" applyNumberFormat="1" applyFont="1" applyFill="1" applyBorder="1" applyAlignment="1" applyProtection="1">
      <alignment horizontal="center" wrapText="1"/>
      <protection hidden="1"/>
    </xf>
    <xf numFmtId="0" fontId="4" fillId="0" borderId="6" xfId="27" applyNumberFormat="1" applyFont="1" applyFill="1" applyBorder="1" applyAlignment="1" applyProtection="1">
      <alignment horizontal="center" wrapText="1"/>
      <protection hidden="1"/>
    </xf>
    <xf numFmtId="0" fontId="4" fillId="0" borderId="5" xfId="30" applyNumberFormat="1" applyFont="1" applyFill="1" applyBorder="1" applyAlignment="1" applyProtection="1">
      <alignment horizontal="center" wrapText="1"/>
      <protection hidden="1"/>
    </xf>
    <xf numFmtId="0" fontId="4" fillId="0" borderId="6" xfId="30" applyNumberFormat="1" applyFont="1" applyFill="1" applyBorder="1" applyAlignment="1" applyProtection="1">
      <alignment horizontal="center" wrapText="1"/>
      <protection hidden="1"/>
    </xf>
    <xf numFmtId="0" fontId="1" fillId="0" borderId="6" xfId="22" applyNumberFormat="1" applyFont="1" applyFill="1" applyBorder="1" applyAlignment="1" applyProtection="1">
      <alignment/>
      <protection hidden="1"/>
    </xf>
    <xf numFmtId="0" fontId="1" fillId="0" borderId="7" xfId="22" applyNumberFormat="1" applyFont="1" applyFill="1" applyBorder="1" applyAlignment="1" applyProtection="1">
      <alignment/>
      <protection hidden="1"/>
    </xf>
    <xf numFmtId="0" fontId="4" fillId="0" borderId="5" xfId="29" applyNumberFormat="1" applyFont="1" applyFill="1" applyBorder="1" applyAlignment="1" applyProtection="1">
      <alignment horizontal="center" wrapText="1"/>
      <protection hidden="1"/>
    </xf>
    <xf numFmtId="0" fontId="4" fillId="0" borderId="6" xfId="29" applyNumberFormat="1" applyFont="1" applyFill="1" applyBorder="1" applyAlignment="1" applyProtection="1">
      <alignment horizontal="center" wrapText="1"/>
      <protection hidden="1"/>
    </xf>
    <xf numFmtId="0" fontId="4" fillId="0" borderId="18" xfId="29" applyNumberFormat="1" applyFont="1" applyFill="1" applyBorder="1" applyAlignment="1" applyProtection="1">
      <alignment horizontal="center" wrapText="1"/>
      <protection hidden="1"/>
    </xf>
    <xf numFmtId="0" fontId="4" fillId="0" borderId="29" xfId="29" applyNumberFormat="1" applyFont="1" applyFill="1" applyBorder="1" applyAlignment="1" applyProtection="1">
      <alignment horizontal="center" wrapText="1"/>
      <protection hidden="1"/>
    </xf>
    <xf numFmtId="0" fontId="4" fillId="0" borderId="32" xfId="29" applyNumberFormat="1" applyFont="1" applyFill="1" applyBorder="1" applyAlignment="1" applyProtection="1">
      <alignment horizontal="center" wrapText="1"/>
      <protection hidden="1"/>
    </xf>
    <xf numFmtId="0" fontId="1" fillId="0" borderId="6" xfId="31" applyNumberFormat="1" applyFont="1" applyFill="1" applyBorder="1" applyAlignment="1" applyProtection="1">
      <alignment horizontal="left" wrapText="1"/>
      <protection hidden="1"/>
    </xf>
    <xf numFmtId="0" fontId="1" fillId="0" borderId="16" xfId="28" applyFont="1" applyBorder="1" applyAlignment="1">
      <alignment horizontal="center"/>
      <protection/>
    </xf>
    <xf numFmtId="0" fontId="1" fillId="0" borderId="45" xfId="28" applyFont="1" applyBorder="1" applyAlignment="1">
      <alignment horizontal="center"/>
      <protection/>
    </xf>
    <xf numFmtId="0" fontId="1" fillId="0" borderId="46" xfId="28" applyFont="1" applyBorder="1" applyAlignment="1">
      <alignment horizontal="center"/>
      <protection/>
    </xf>
    <xf numFmtId="0" fontId="4" fillId="0" borderId="13" xfId="40" applyNumberFormat="1" applyFont="1" applyFill="1" applyBorder="1" applyAlignment="1" applyProtection="1">
      <alignment horizontal="center"/>
      <protection hidden="1"/>
    </xf>
    <xf numFmtId="0" fontId="4" fillId="0" borderId="18" xfId="31" applyNumberFormat="1" applyFont="1" applyFill="1" applyBorder="1" applyAlignment="1" applyProtection="1">
      <alignment horizontal="center" wrapText="1"/>
      <protection hidden="1"/>
    </xf>
    <xf numFmtId="0" fontId="4" fillId="0" borderId="29" xfId="31" applyNumberFormat="1" applyFont="1" applyFill="1" applyBorder="1" applyAlignment="1" applyProtection="1">
      <alignment horizontal="center" wrapText="1"/>
      <protection hidden="1"/>
    </xf>
    <xf numFmtId="0" fontId="4" fillId="0" borderId="32" xfId="31" applyNumberFormat="1" applyFont="1" applyFill="1" applyBorder="1" applyAlignment="1" applyProtection="1">
      <alignment horizontal="center" wrapText="1"/>
      <protection hidden="1"/>
    </xf>
    <xf numFmtId="0" fontId="4" fillId="0" borderId="5" xfId="31" applyNumberFormat="1" applyFont="1" applyFill="1" applyBorder="1" applyAlignment="1" applyProtection="1">
      <alignment horizontal="center" wrapText="1"/>
      <protection hidden="1"/>
    </xf>
    <xf numFmtId="0" fontId="4" fillId="0" borderId="6" xfId="31" applyNumberFormat="1" applyFont="1" applyFill="1" applyBorder="1" applyAlignment="1" applyProtection="1">
      <alignment horizontal="center" wrapText="1"/>
      <protection hidden="1"/>
    </xf>
    <xf numFmtId="0" fontId="4" fillId="0" borderId="18" xfId="28" applyNumberFormat="1" applyFont="1" applyFill="1" applyBorder="1" applyAlignment="1" applyProtection="1">
      <alignment horizontal="center" wrapText="1"/>
      <protection hidden="1"/>
    </xf>
    <xf numFmtId="0" fontId="4" fillId="0" borderId="29" xfId="28" applyNumberFormat="1" applyFont="1" applyFill="1" applyBorder="1" applyAlignment="1" applyProtection="1">
      <alignment horizontal="center" wrapText="1"/>
      <protection hidden="1"/>
    </xf>
    <xf numFmtId="0" fontId="4" fillId="0" borderId="32" xfId="28" applyNumberFormat="1" applyFont="1" applyFill="1" applyBorder="1" applyAlignment="1" applyProtection="1">
      <alignment horizontal="center" wrapText="1"/>
      <protection hidden="1"/>
    </xf>
    <xf numFmtId="0" fontId="4" fillId="0" borderId="6" xfId="28" applyNumberFormat="1" applyFont="1" applyFill="1" applyBorder="1" applyAlignment="1" applyProtection="1">
      <alignment horizontal="center"/>
      <protection hidden="1"/>
    </xf>
    <xf numFmtId="0" fontId="4" fillId="0" borderId="39" xfId="28" applyNumberFormat="1" applyFont="1" applyFill="1" applyBorder="1" applyAlignment="1" applyProtection="1">
      <alignment horizontal="center" wrapText="1"/>
      <protection hidden="1"/>
    </xf>
    <xf numFmtId="0" fontId="4" fillId="0" borderId="24" xfId="28" applyNumberFormat="1" applyFont="1" applyFill="1" applyBorder="1" applyAlignment="1" applyProtection="1">
      <alignment horizontal="center" wrapText="1"/>
      <protection hidden="1"/>
    </xf>
    <xf numFmtId="0" fontId="4" fillId="0" borderId="40" xfId="28" applyNumberFormat="1" applyFont="1" applyFill="1" applyBorder="1" applyAlignment="1" applyProtection="1">
      <alignment horizontal="center" wrapText="1"/>
      <protection hidden="1"/>
    </xf>
    <xf numFmtId="0" fontId="4" fillId="0" borderId="5" xfId="18" applyNumberFormat="1" applyFont="1" applyFill="1" applyBorder="1" applyAlignment="1" applyProtection="1">
      <alignment horizontal="center" wrapText="1"/>
      <protection hidden="1"/>
    </xf>
    <xf numFmtId="0" fontId="4" fillId="0" borderId="6" xfId="24" applyNumberFormat="1" applyFont="1" applyFill="1" applyBorder="1" applyAlignment="1" applyProtection="1">
      <alignment horizontal="center"/>
      <protection hidden="1"/>
    </xf>
    <xf numFmtId="0" fontId="4" fillId="0" borderId="5" xfId="25" applyNumberFormat="1" applyFont="1" applyFill="1" applyBorder="1" applyAlignment="1" applyProtection="1">
      <alignment horizontal="center" wrapText="1"/>
      <protection hidden="1"/>
    </xf>
    <xf numFmtId="0" fontId="4" fillId="0" borderId="6" xfId="25" applyNumberFormat="1" applyFont="1" applyFill="1" applyBorder="1" applyAlignment="1" applyProtection="1">
      <alignment horizontal="center" wrapText="1"/>
      <protection hidden="1"/>
    </xf>
    <xf numFmtId="0" fontId="4" fillId="0" borderId="18" xfId="44" applyNumberFormat="1" applyFont="1" applyFill="1" applyBorder="1" applyAlignment="1" applyProtection="1">
      <alignment horizontal="center" wrapText="1"/>
      <protection hidden="1"/>
    </xf>
    <xf numFmtId="0" fontId="4" fillId="0" borderId="29" xfId="44" applyNumberFormat="1" applyFont="1" applyFill="1" applyBorder="1" applyAlignment="1" applyProtection="1">
      <alignment horizontal="center" wrapText="1"/>
      <protection hidden="1"/>
    </xf>
    <xf numFmtId="0" fontId="4" fillId="0" borderId="32" xfId="44" applyNumberFormat="1" applyFont="1" applyFill="1" applyBorder="1" applyAlignment="1" applyProtection="1">
      <alignment horizontal="center" wrapText="1"/>
      <protection hidden="1"/>
    </xf>
    <xf numFmtId="0" fontId="4" fillId="0" borderId="18" xfId="27" applyNumberFormat="1" applyFont="1" applyFill="1" applyBorder="1" applyAlignment="1" applyProtection="1">
      <alignment horizontal="center" wrapText="1"/>
      <protection hidden="1"/>
    </xf>
    <xf numFmtId="0" fontId="4" fillId="0" borderId="29" xfId="27" applyNumberFormat="1" applyFont="1" applyFill="1" applyBorder="1" applyAlignment="1" applyProtection="1">
      <alignment horizontal="center" wrapText="1"/>
      <protection hidden="1"/>
    </xf>
    <xf numFmtId="0" fontId="4" fillId="0" borderId="32" xfId="27" applyNumberFormat="1" applyFont="1" applyFill="1" applyBorder="1" applyAlignment="1" applyProtection="1">
      <alignment horizontal="center" wrapText="1"/>
      <protection hidden="1"/>
    </xf>
    <xf numFmtId="0" fontId="1" fillId="0" borderId="29" xfId="27" applyNumberFormat="1" applyFont="1" applyFill="1" applyBorder="1" applyAlignment="1" applyProtection="1">
      <alignment horizontal="left" wrapText="1"/>
      <protection hidden="1"/>
    </xf>
    <xf numFmtId="0" fontId="1" fillId="0" borderId="32" xfId="27" applyNumberFormat="1" applyFont="1" applyFill="1" applyBorder="1" applyAlignment="1" applyProtection="1">
      <alignment horizontal="left" wrapText="1"/>
      <protection hidden="1"/>
    </xf>
    <xf numFmtId="0" fontId="4" fillId="0" borderId="6" xfId="24" applyNumberFormat="1" applyFont="1" applyFill="1" applyBorder="1" applyAlignment="1" applyProtection="1">
      <alignment horizontal="center" wrapText="1"/>
      <protection hidden="1"/>
    </xf>
    <xf numFmtId="0" fontId="9" fillId="0" borderId="0" xfId="0" applyFont="1" applyBorder="1" applyAlignment="1">
      <alignment horizontal="justify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2" fontId="11" fillId="0" borderId="38" xfId="0" applyNumberFormat="1" applyFont="1" applyFill="1" applyBorder="1" applyAlignment="1">
      <alignment horizontal="center" vertical="top" wrapText="1"/>
    </xf>
    <xf numFmtId="2" fontId="11" fillId="0" borderId="47" xfId="0" applyNumberFormat="1" applyFont="1" applyFill="1" applyBorder="1" applyAlignment="1">
      <alignment horizontal="center" vertical="top" wrapText="1"/>
    </xf>
    <xf numFmtId="2" fontId="11" fillId="0" borderId="48" xfId="0" applyNumberFormat="1" applyFont="1" applyFill="1" applyBorder="1" applyAlignment="1">
      <alignment horizontal="center" vertical="top" wrapText="1"/>
    </xf>
    <xf numFmtId="49" fontId="3" fillId="0" borderId="49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2" fontId="11" fillId="0" borderId="51" xfId="0" applyNumberFormat="1" applyFont="1" applyFill="1" applyBorder="1" applyAlignment="1">
      <alignment horizontal="center" vertical="top" wrapText="1"/>
    </xf>
    <xf numFmtId="2" fontId="11" fillId="0" borderId="23" xfId="0" applyNumberFormat="1" applyFont="1" applyFill="1" applyBorder="1" applyAlignment="1">
      <alignment horizontal="center" vertical="top" wrapText="1"/>
    </xf>
    <xf numFmtId="0" fontId="1" fillId="0" borderId="52" xfId="28" applyFont="1" applyBorder="1" applyAlignment="1">
      <alignment horizontal="center"/>
      <protection/>
    </xf>
    <xf numFmtId="172" fontId="6" fillId="0" borderId="33" xfId="28" applyNumberFormat="1" applyFont="1" applyFill="1" applyBorder="1" applyAlignment="1" applyProtection="1">
      <alignment horizontal="center"/>
      <protection hidden="1"/>
    </xf>
    <xf numFmtId="173" fontId="6" fillId="0" borderId="33" xfId="28" applyNumberFormat="1" applyFont="1" applyFill="1" applyBorder="1" applyAlignment="1" applyProtection="1">
      <alignment horizontal="center"/>
      <protection hidden="1"/>
    </xf>
    <xf numFmtId="174" fontId="6" fillId="0" borderId="33" xfId="28" applyNumberFormat="1" applyFont="1" applyFill="1" applyBorder="1" applyAlignment="1" applyProtection="1">
      <alignment horizontal="center"/>
      <protection hidden="1"/>
    </xf>
    <xf numFmtId="176" fontId="6" fillId="0" borderId="33" xfId="28" applyNumberFormat="1" applyFont="1" applyFill="1" applyBorder="1" applyAlignment="1" applyProtection="1">
      <alignment/>
      <protection hidden="1"/>
    </xf>
    <xf numFmtId="178" fontId="6" fillId="0" borderId="34" xfId="28" applyNumberFormat="1" applyFont="1" applyFill="1" applyBorder="1" applyAlignment="1" applyProtection="1">
      <alignment horizontal="center" wrapText="1"/>
      <protection hidden="1"/>
    </xf>
    <xf numFmtId="178" fontId="6" fillId="0" borderId="7" xfId="28" applyNumberFormat="1" applyFont="1" applyFill="1" applyBorder="1" applyAlignment="1" applyProtection="1">
      <alignment horizontal="center" wrapText="1"/>
      <protection hidden="1"/>
    </xf>
    <xf numFmtId="0" fontId="4" fillId="0" borderId="6" xfId="28" applyNumberFormat="1" applyFont="1" applyFill="1" applyBorder="1" applyAlignment="1" applyProtection="1">
      <alignment/>
      <protection hidden="1"/>
    </xf>
    <xf numFmtId="0" fontId="4" fillId="0" borderId="7" xfId="28" applyNumberFormat="1" applyFont="1" applyFill="1" applyBorder="1" applyAlignment="1" applyProtection="1">
      <alignment wrapText="1"/>
      <protection hidden="1"/>
    </xf>
    <xf numFmtId="172" fontId="6" fillId="0" borderId="6" xfId="33" applyNumberFormat="1" applyFont="1" applyFill="1" applyBorder="1" applyAlignment="1" applyProtection="1">
      <alignment horizontal="center"/>
      <protection hidden="1"/>
    </xf>
    <xf numFmtId="173" fontId="6" fillId="0" borderId="6" xfId="33" applyNumberFormat="1" applyFont="1" applyFill="1" applyBorder="1" applyAlignment="1" applyProtection="1">
      <alignment horizontal="center"/>
      <protection hidden="1"/>
    </xf>
    <xf numFmtId="174" fontId="6" fillId="0" borderId="6" xfId="33" applyNumberFormat="1" applyFont="1" applyFill="1" applyBorder="1" applyAlignment="1" applyProtection="1">
      <alignment horizontal="center"/>
      <protection hidden="1"/>
    </xf>
    <xf numFmtId="176" fontId="6" fillId="0" borderId="6" xfId="33" applyNumberFormat="1" applyFont="1" applyFill="1" applyBorder="1" applyAlignment="1" applyProtection="1">
      <alignment/>
      <protection hidden="1"/>
    </xf>
    <xf numFmtId="178" fontId="6" fillId="0" borderId="7" xfId="33" applyNumberFormat="1" applyFont="1" applyFill="1" applyBorder="1" applyAlignment="1" applyProtection="1">
      <alignment horizontal="center" wrapText="1"/>
      <protection hidden="1"/>
    </xf>
    <xf numFmtId="0" fontId="4" fillId="0" borderId="6" xfId="33" applyNumberFormat="1" applyFont="1" applyFill="1" applyBorder="1" applyAlignment="1" applyProtection="1">
      <alignment/>
      <protection hidden="1"/>
    </xf>
    <xf numFmtId="0" fontId="4" fillId="0" borderId="7" xfId="33" applyNumberFormat="1" applyFont="1" applyFill="1" applyBorder="1" applyAlignment="1" applyProtection="1">
      <alignment wrapText="1"/>
      <protection hidden="1"/>
    </xf>
    <xf numFmtId="172" fontId="6" fillId="0" borderId="6" xfId="39" applyNumberFormat="1" applyFont="1" applyFill="1" applyBorder="1" applyAlignment="1" applyProtection="1">
      <alignment horizontal="center"/>
      <protection hidden="1"/>
    </xf>
    <xf numFmtId="178" fontId="6" fillId="0" borderId="7" xfId="39" applyNumberFormat="1" applyFont="1" applyFill="1" applyBorder="1" applyAlignment="1" applyProtection="1">
      <alignment horizontal="center" wrapText="1"/>
      <protection hidden="1"/>
    </xf>
    <xf numFmtId="0" fontId="4" fillId="0" borderId="6" xfId="28" applyFont="1" applyFill="1" applyBorder="1">
      <alignment/>
      <protection/>
    </xf>
    <xf numFmtId="176" fontId="4" fillId="0" borderId="6" xfId="28" applyNumberFormat="1" applyFont="1" applyFill="1" applyBorder="1">
      <alignment/>
      <protection/>
    </xf>
    <xf numFmtId="0" fontId="4" fillId="0" borderId="7" xfId="28" applyFont="1" applyFill="1" applyBorder="1" applyAlignment="1">
      <alignment wrapText="1"/>
      <protection/>
    </xf>
    <xf numFmtId="172" fontId="6" fillId="0" borderId="6" xfId="40" applyNumberFormat="1" applyFont="1" applyFill="1" applyBorder="1" applyAlignment="1" applyProtection="1">
      <alignment horizontal="center"/>
      <protection hidden="1"/>
    </xf>
    <xf numFmtId="178" fontId="6" fillId="0" borderId="7" xfId="40" applyNumberFormat="1" applyFont="1" applyFill="1" applyBorder="1" applyAlignment="1" applyProtection="1">
      <alignment horizontal="center" wrapText="1"/>
      <protection hidden="1"/>
    </xf>
    <xf numFmtId="172" fontId="6" fillId="0" borderId="6" xfId="41" applyNumberFormat="1" applyFont="1" applyFill="1" applyBorder="1" applyAlignment="1" applyProtection="1">
      <alignment horizontal="center"/>
      <protection hidden="1"/>
    </xf>
    <xf numFmtId="173" fontId="6" fillId="0" borderId="6" xfId="41" applyNumberFormat="1" applyFont="1" applyFill="1" applyBorder="1" applyAlignment="1" applyProtection="1">
      <alignment horizontal="center"/>
      <protection hidden="1"/>
    </xf>
    <xf numFmtId="174" fontId="6" fillId="0" borderId="6" xfId="41" applyNumberFormat="1" applyFont="1" applyFill="1" applyBorder="1" applyAlignment="1" applyProtection="1">
      <alignment horizontal="center"/>
      <protection hidden="1"/>
    </xf>
    <xf numFmtId="176" fontId="6" fillId="0" borderId="6" xfId="41" applyNumberFormat="1" applyFont="1" applyFill="1" applyBorder="1" applyAlignment="1" applyProtection="1">
      <alignment/>
      <protection hidden="1"/>
    </xf>
    <xf numFmtId="178" fontId="6" fillId="0" borderId="7" xfId="41" applyNumberFormat="1" applyFont="1" applyFill="1" applyBorder="1" applyAlignment="1" applyProtection="1">
      <alignment horizontal="center" wrapText="1"/>
      <protection hidden="1"/>
    </xf>
    <xf numFmtId="0" fontId="4" fillId="0" borderId="6" xfId="41" applyNumberFormat="1" applyFont="1" applyFill="1" applyBorder="1" applyAlignment="1" applyProtection="1">
      <alignment/>
      <protection hidden="1"/>
    </xf>
    <xf numFmtId="176" fontId="4" fillId="0" borderId="6" xfId="41" applyNumberFormat="1" applyFont="1" applyFill="1" applyBorder="1" applyAlignment="1" applyProtection="1">
      <alignment/>
      <protection hidden="1"/>
    </xf>
    <xf numFmtId="0" fontId="4" fillId="0" borderId="7" xfId="41" applyNumberFormat="1" applyFont="1" applyFill="1" applyBorder="1" applyAlignment="1" applyProtection="1">
      <alignment wrapText="1"/>
      <protection hidden="1"/>
    </xf>
    <xf numFmtId="172" fontId="6" fillId="0" borderId="6" xfId="42" applyNumberFormat="1" applyFont="1" applyFill="1" applyBorder="1" applyAlignment="1" applyProtection="1">
      <alignment horizontal="center"/>
      <protection hidden="1"/>
    </xf>
    <xf numFmtId="173" fontId="6" fillId="0" borderId="6" xfId="42" applyNumberFormat="1" applyFont="1" applyFill="1" applyBorder="1" applyAlignment="1" applyProtection="1">
      <alignment horizontal="center"/>
      <protection hidden="1"/>
    </xf>
    <xf numFmtId="174" fontId="6" fillId="0" borderId="6" xfId="42" applyNumberFormat="1" applyFont="1" applyFill="1" applyBorder="1" applyAlignment="1" applyProtection="1">
      <alignment horizontal="center"/>
      <protection hidden="1"/>
    </xf>
    <xf numFmtId="178" fontId="6" fillId="0" borderId="7" xfId="42" applyNumberFormat="1" applyFont="1" applyFill="1" applyBorder="1" applyAlignment="1" applyProtection="1">
      <alignment horizontal="center" wrapText="1"/>
      <protection hidden="1"/>
    </xf>
    <xf numFmtId="0" fontId="4" fillId="0" borderId="6" xfId="42" applyNumberFormat="1" applyFont="1" applyFill="1" applyBorder="1" applyAlignment="1" applyProtection="1">
      <alignment/>
      <protection hidden="1"/>
    </xf>
    <xf numFmtId="0" fontId="4" fillId="0" borderId="7" xfId="42" applyNumberFormat="1" applyFont="1" applyFill="1" applyBorder="1" applyAlignment="1" applyProtection="1">
      <alignment wrapText="1"/>
      <protection hidden="1"/>
    </xf>
    <xf numFmtId="172" fontId="6" fillId="0" borderId="6" xfId="43" applyNumberFormat="1" applyFont="1" applyFill="1" applyBorder="1" applyAlignment="1" applyProtection="1">
      <alignment horizontal="center"/>
      <protection hidden="1"/>
    </xf>
    <xf numFmtId="178" fontId="6" fillId="0" borderId="7" xfId="43" applyNumberFormat="1" applyFont="1" applyFill="1" applyBorder="1" applyAlignment="1" applyProtection="1">
      <alignment horizontal="center" wrapText="1"/>
      <protection hidden="1"/>
    </xf>
    <xf numFmtId="172" fontId="6" fillId="0" borderId="6" xfId="44" applyNumberFormat="1" applyFont="1" applyFill="1" applyBorder="1" applyAlignment="1" applyProtection="1">
      <alignment horizontal="center"/>
      <protection hidden="1"/>
    </xf>
    <xf numFmtId="178" fontId="6" fillId="0" borderId="7" xfId="44" applyNumberFormat="1" applyFont="1" applyFill="1" applyBorder="1" applyAlignment="1" applyProtection="1">
      <alignment horizontal="center" wrapText="1"/>
      <protection hidden="1"/>
    </xf>
    <xf numFmtId="172" fontId="6" fillId="0" borderId="6" xfId="20" applyNumberFormat="1" applyFont="1" applyFill="1" applyBorder="1" applyAlignment="1" applyProtection="1">
      <alignment horizontal="center"/>
      <protection hidden="1"/>
    </xf>
    <xf numFmtId="173" fontId="6" fillId="0" borderId="6" xfId="20" applyNumberFormat="1" applyFont="1" applyFill="1" applyBorder="1" applyAlignment="1" applyProtection="1">
      <alignment horizontal="center"/>
      <protection hidden="1"/>
    </xf>
    <xf numFmtId="174" fontId="6" fillId="0" borderId="6" xfId="20" applyNumberFormat="1" applyFont="1" applyFill="1" applyBorder="1" applyAlignment="1" applyProtection="1">
      <alignment horizontal="center"/>
      <protection hidden="1"/>
    </xf>
    <xf numFmtId="176" fontId="6" fillId="0" borderId="6" xfId="20" applyNumberFormat="1" applyFont="1" applyFill="1" applyBorder="1" applyAlignment="1" applyProtection="1">
      <alignment/>
      <protection hidden="1"/>
    </xf>
    <xf numFmtId="178" fontId="6" fillId="0" borderId="7" xfId="20" applyNumberFormat="1" applyFont="1" applyFill="1" applyBorder="1" applyAlignment="1" applyProtection="1">
      <alignment horizontal="center" wrapText="1"/>
      <protection hidden="1"/>
    </xf>
    <xf numFmtId="0" fontId="4" fillId="0" borderId="6" xfId="20" applyNumberFormat="1" applyFont="1" applyFill="1" applyBorder="1" applyAlignment="1" applyProtection="1">
      <alignment/>
      <protection hidden="1"/>
    </xf>
    <xf numFmtId="0" fontId="4" fillId="0" borderId="7" xfId="20" applyNumberFormat="1" applyFont="1" applyFill="1" applyBorder="1" applyAlignment="1" applyProtection="1">
      <alignment wrapText="1"/>
      <protection hidden="1"/>
    </xf>
    <xf numFmtId="4" fontId="4" fillId="0" borderId="15" xfId="28" applyNumberFormat="1" applyFont="1" applyFill="1" applyBorder="1">
      <alignment/>
      <protection/>
    </xf>
    <xf numFmtId="4" fontId="4" fillId="0" borderId="9" xfId="28" applyNumberFormat="1" applyFont="1" applyFill="1" applyBorder="1" applyAlignment="1">
      <alignment wrapText="1"/>
      <protection/>
    </xf>
    <xf numFmtId="0" fontId="2" fillId="0" borderId="0" xfId="28" applyAlignment="1">
      <alignment wrapText="1"/>
      <protection/>
    </xf>
    <xf numFmtId="0" fontId="4" fillId="0" borderId="5" xfId="28" applyNumberFormat="1" applyFont="1" applyFill="1" applyBorder="1" applyAlignment="1" applyProtection="1">
      <alignment wrapText="1"/>
      <protection hidden="1"/>
    </xf>
    <xf numFmtId="0" fontId="2" fillId="0" borderId="5" xfId="28" applyBorder="1" applyAlignment="1" applyProtection="1">
      <alignment wrapText="1"/>
      <protection hidden="1"/>
    </xf>
    <xf numFmtId="0" fontId="4" fillId="0" borderId="42" xfId="28" applyFont="1" applyBorder="1" applyAlignment="1">
      <alignment horizontal="center" wrapText="1"/>
      <protection/>
    </xf>
    <xf numFmtId="0" fontId="4" fillId="0" borderId="5" xfId="40" applyNumberFormat="1" applyFont="1" applyFill="1" applyBorder="1" applyAlignment="1" applyProtection="1">
      <alignment wrapText="1"/>
      <protection hidden="1"/>
    </xf>
    <xf numFmtId="0" fontId="2" fillId="0" borderId="5" xfId="28" applyBorder="1" applyAlignment="1">
      <alignment wrapText="1"/>
      <protection/>
    </xf>
    <xf numFmtId="0" fontId="4" fillId="0" borderId="0" xfId="28" applyFont="1" applyAlignment="1">
      <alignment horizontal="center" wrapText="1"/>
      <protection/>
    </xf>
    <xf numFmtId="0" fontId="4" fillId="0" borderId="18" xfId="28" applyFont="1" applyBorder="1" applyAlignment="1">
      <alignment horizontal="center" wrapText="1"/>
      <protection/>
    </xf>
    <xf numFmtId="0" fontId="2" fillId="0" borderId="18" xfId="28" applyBorder="1" applyAlignment="1">
      <alignment wrapText="1"/>
      <protection/>
    </xf>
    <xf numFmtId="0" fontId="6" fillId="0" borderId="5" xfId="28" applyFont="1" applyBorder="1" applyAlignment="1">
      <alignment wrapText="1"/>
      <protection/>
    </xf>
    <xf numFmtId="0" fontId="2" fillId="0" borderId="19" xfId="28" applyBorder="1" applyAlignment="1">
      <alignment wrapText="1"/>
      <protection/>
    </xf>
    <xf numFmtId="0" fontId="4" fillId="0" borderId="5" xfId="24" applyNumberFormat="1" applyFont="1" applyFill="1" applyBorder="1" applyAlignment="1" applyProtection="1">
      <alignment wrapText="1"/>
      <protection hidden="1"/>
    </xf>
    <xf numFmtId="0" fontId="2" fillId="0" borderId="6" xfId="28" applyBorder="1" applyAlignment="1">
      <alignment wrapText="1"/>
      <protection/>
    </xf>
    <xf numFmtId="0" fontId="2" fillId="0" borderId="14" xfId="28" applyBorder="1" applyAlignment="1">
      <alignment wrapText="1"/>
      <protection/>
    </xf>
    <xf numFmtId="175" fontId="6" fillId="0" borderId="8" xfId="28" applyNumberFormat="1" applyFont="1" applyFill="1" applyBorder="1" applyAlignment="1" applyProtection="1">
      <alignment horizontal="center" wrapText="1"/>
      <protection hidden="1"/>
    </xf>
    <xf numFmtId="175" fontId="6" fillId="0" borderId="5" xfId="28" applyNumberFormat="1" applyFont="1" applyFill="1" applyBorder="1" applyAlignment="1" applyProtection="1">
      <alignment horizontal="center" wrapText="1"/>
      <protection hidden="1"/>
    </xf>
    <xf numFmtId="0" fontId="4" fillId="0" borderId="5" xfId="33" applyNumberFormat="1" applyFont="1" applyFill="1" applyBorder="1" applyAlignment="1" applyProtection="1">
      <alignment wrapText="1"/>
      <protection hidden="1"/>
    </xf>
    <xf numFmtId="175" fontId="6" fillId="0" borderId="5" xfId="33" applyNumberFormat="1" applyFont="1" applyFill="1" applyBorder="1" applyAlignment="1" applyProtection="1">
      <alignment horizontal="center" wrapText="1"/>
      <protection hidden="1"/>
    </xf>
    <xf numFmtId="175" fontId="6" fillId="0" borderId="5" xfId="39" applyNumberFormat="1" applyFont="1" applyFill="1" applyBorder="1" applyAlignment="1" applyProtection="1">
      <alignment horizontal="center" wrapText="1"/>
      <protection hidden="1"/>
    </xf>
    <xf numFmtId="175" fontId="6" fillId="0" borderId="5" xfId="40" applyNumberFormat="1" applyFont="1" applyFill="1" applyBorder="1" applyAlignment="1" applyProtection="1">
      <alignment horizontal="center" wrapText="1"/>
      <protection hidden="1"/>
    </xf>
    <xf numFmtId="175" fontId="6" fillId="0" borderId="5" xfId="41" applyNumberFormat="1" applyFont="1" applyFill="1" applyBorder="1" applyAlignment="1" applyProtection="1">
      <alignment horizontal="center" wrapText="1"/>
      <protection hidden="1"/>
    </xf>
    <xf numFmtId="175" fontId="6" fillId="0" borderId="5" xfId="42" applyNumberFormat="1" applyFont="1" applyFill="1" applyBorder="1" applyAlignment="1" applyProtection="1">
      <alignment horizontal="center" wrapText="1"/>
      <protection hidden="1"/>
    </xf>
    <xf numFmtId="175" fontId="6" fillId="0" borderId="5" xfId="43" applyNumberFormat="1" applyFont="1" applyFill="1" applyBorder="1" applyAlignment="1" applyProtection="1">
      <alignment horizontal="center" wrapText="1"/>
      <protection hidden="1"/>
    </xf>
    <xf numFmtId="175" fontId="6" fillId="0" borderId="5" xfId="44" applyNumberFormat="1" applyFont="1" applyFill="1" applyBorder="1" applyAlignment="1" applyProtection="1">
      <alignment horizontal="center" wrapText="1"/>
      <protection hidden="1"/>
    </xf>
    <xf numFmtId="175" fontId="6" fillId="0" borderId="5" xfId="20" applyNumberFormat="1" applyFont="1" applyFill="1" applyBorder="1" applyAlignment="1" applyProtection="1">
      <alignment horizontal="center" wrapText="1"/>
      <protection hidden="1"/>
    </xf>
    <xf numFmtId="4" fontId="4" fillId="0" borderId="14" xfId="28" applyNumberFormat="1" applyFont="1" applyFill="1" applyBorder="1" applyAlignment="1">
      <alignment wrapText="1"/>
      <protection/>
    </xf>
  </cellXfs>
  <cellStyles count="35">
    <cellStyle name="Normal" xfId="0"/>
    <cellStyle name="Hyperlink" xfId="15"/>
    <cellStyle name="Currency" xfId="16"/>
    <cellStyle name="Currency [0]" xfId="17"/>
    <cellStyle name="Обычный_Tmp1" xfId="18"/>
    <cellStyle name="Обычный_Tmp10" xfId="19"/>
    <cellStyle name="Обычный_Tmp11" xfId="20"/>
    <cellStyle name="Обычный_Tmp12" xfId="21"/>
    <cellStyle name="Обычный_Tmp13" xfId="22"/>
    <cellStyle name="Обычный_Tmp14" xfId="23"/>
    <cellStyle name="Обычный_Tmp15" xfId="24"/>
    <cellStyle name="Обычный_Tmp16" xfId="25"/>
    <cellStyle name="Обычный_Tmp18" xfId="26"/>
    <cellStyle name="Обычный_Tmp19" xfId="27"/>
    <cellStyle name="Обычный_Tmp2" xfId="28"/>
    <cellStyle name="Обычный_Tmp20" xfId="29"/>
    <cellStyle name="Обычный_Tmp21" xfId="30"/>
    <cellStyle name="Обычный_Tmp22" xfId="31"/>
    <cellStyle name="Обычный_Tmp29" xfId="32"/>
    <cellStyle name="Обычный_Tmp3" xfId="33"/>
    <cellStyle name="Обычный_Tmp30" xfId="34"/>
    <cellStyle name="Обычный_Tmp31" xfId="35"/>
    <cellStyle name="Обычный_Tmp32" xfId="36"/>
    <cellStyle name="Обычный_Tmp33" xfId="37"/>
    <cellStyle name="Обычный_Tmp34" xfId="38"/>
    <cellStyle name="Обычный_Tmp4" xfId="39"/>
    <cellStyle name="Обычный_Tmp5" xfId="40"/>
    <cellStyle name="Обычный_Tmp6" xfId="41"/>
    <cellStyle name="Обычный_Tmp7" xfId="42"/>
    <cellStyle name="Обычный_Tmp8" xfId="43"/>
    <cellStyle name="Обычный_Tmp9" xfId="44"/>
    <cellStyle name="Followed Hyperlink" xfId="45"/>
    <cellStyle name="Percent" xfId="46"/>
    <cellStyle name="Comma" xfId="47"/>
    <cellStyle name="Comma [0]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&#1085;&#1072;&#1103;%20&#1088;&#1086;&#1089;&#1087;&#1080;&#1089;&#1100;%20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Бюджет (ЭКР) "/>
      <sheetName val="Бюджет (ФКР)"/>
      <sheetName val="источники"/>
    </sheetNames>
    <sheetDataSet>
      <sheetData sheetId="0">
        <row r="114">
          <cell r="D114">
            <v>5366413.4</v>
          </cell>
          <cell r="E114">
            <v>1361409.5</v>
          </cell>
          <cell r="F114">
            <v>1534861.5</v>
          </cell>
          <cell r="G114">
            <v>1279767.9</v>
          </cell>
          <cell r="H114">
            <v>1190374.5</v>
          </cell>
        </row>
      </sheetData>
      <sheetData sheetId="1">
        <row r="1845">
          <cell r="G1845">
            <v>1411695129.6</v>
          </cell>
          <cell r="H1845">
            <v>1562004036.09</v>
          </cell>
          <cell r="I1845">
            <v>1294268684.21</v>
          </cell>
          <cell r="J1845">
            <v>1227493550.1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zoomScale="90" zoomScaleNormal="90" workbookViewId="0" topLeftCell="B1">
      <selection activeCell="F5" sqref="F5"/>
    </sheetView>
  </sheetViews>
  <sheetFormatPr defaultColWidth="9.00390625" defaultRowHeight="12.75"/>
  <cols>
    <col min="1" max="1" width="12.125" style="105" customWidth="1"/>
    <col min="2" max="2" width="24.375" style="105" customWidth="1"/>
    <col min="3" max="3" width="63.75390625" style="191" customWidth="1"/>
    <col min="4" max="8" width="18.875" style="105" customWidth="1"/>
    <col min="9" max="9" width="23.125" style="105" customWidth="1"/>
    <col min="10" max="16384" width="9.125" style="105" customWidth="1"/>
  </cols>
  <sheetData>
    <row r="1" spans="6:8" ht="15.75">
      <c r="F1" s="126" t="s">
        <v>263</v>
      </c>
      <c r="G1" s="127"/>
      <c r="H1"/>
    </row>
    <row r="2" spans="6:8" ht="15.75">
      <c r="F2" s="126" t="s">
        <v>205</v>
      </c>
      <c r="G2" s="127"/>
      <c r="H2"/>
    </row>
    <row r="3" spans="6:8" ht="15.75">
      <c r="F3" s="126" t="s">
        <v>206</v>
      </c>
      <c r="G3" s="127"/>
      <c r="H3"/>
    </row>
    <row r="4" spans="6:8" ht="15.75">
      <c r="F4" s="126" t="s">
        <v>321</v>
      </c>
      <c r="G4" s="127"/>
      <c r="H4"/>
    </row>
    <row r="6" spans="2:4" ht="15.75">
      <c r="B6" s="524" t="s">
        <v>265</v>
      </c>
      <c r="C6" s="524"/>
      <c r="D6" s="524"/>
    </row>
    <row r="7" spans="1:8" ht="16.5" thickBot="1">
      <c r="A7" s="104"/>
      <c r="B7" s="104"/>
      <c r="C7" s="192"/>
      <c r="D7" s="104"/>
      <c r="E7" s="104"/>
      <c r="F7" s="104"/>
      <c r="G7" s="104"/>
      <c r="H7" s="104"/>
    </row>
    <row r="8" spans="1:8" s="107" customFormat="1" ht="48" thickBot="1">
      <c r="A8" s="499" t="s">
        <v>31</v>
      </c>
      <c r="B8" s="500" t="s">
        <v>32</v>
      </c>
      <c r="C8" s="501" t="s">
        <v>33</v>
      </c>
      <c r="D8" s="502" t="s">
        <v>34</v>
      </c>
      <c r="E8" s="502" t="s">
        <v>35</v>
      </c>
      <c r="F8" s="502" t="s">
        <v>36</v>
      </c>
      <c r="G8" s="502" t="s">
        <v>37</v>
      </c>
      <c r="H8" s="503" t="s">
        <v>38</v>
      </c>
    </row>
    <row r="9" spans="1:8" ht="15.75">
      <c r="A9" s="494"/>
      <c r="B9" s="495" t="s">
        <v>39</v>
      </c>
      <c r="C9" s="496" t="s">
        <v>40</v>
      </c>
      <c r="D9" s="497">
        <f>D10+D39</f>
        <v>9318.34</v>
      </c>
      <c r="E9" s="497">
        <f>E10+E39</f>
        <v>717.64</v>
      </c>
      <c r="F9" s="497">
        <f>F10+F39</f>
        <v>6710</v>
      </c>
      <c r="G9" s="497">
        <f>G10+G39</f>
        <v>1568.1</v>
      </c>
      <c r="H9" s="498">
        <f>H10+H39</f>
        <v>322.6</v>
      </c>
    </row>
    <row r="10" spans="1:8" ht="15.75">
      <c r="A10" s="173"/>
      <c r="B10" s="108"/>
      <c r="C10" s="193" t="s">
        <v>41</v>
      </c>
      <c r="D10" s="109">
        <f>+D11+D21+D32+D34+D37</f>
        <v>0</v>
      </c>
      <c r="E10" s="109">
        <f>+E11+E21+E32+E34+E37</f>
        <v>0</v>
      </c>
      <c r="F10" s="109">
        <f>+F11+F21+F32+F34+F37</f>
        <v>0</v>
      </c>
      <c r="G10" s="109">
        <f>+G11+G21+G32+G34+G37</f>
        <v>0</v>
      </c>
      <c r="H10" s="174">
        <f>+H11+H21+H32+H34+H37</f>
        <v>0</v>
      </c>
    </row>
    <row r="11" spans="1:8" ht="15.75">
      <c r="A11" s="175">
        <v>182</v>
      </c>
      <c r="B11" s="108" t="s">
        <v>42</v>
      </c>
      <c r="C11" s="190" t="s">
        <v>43</v>
      </c>
      <c r="D11" s="110">
        <f>+D12+D13</f>
        <v>0</v>
      </c>
      <c r="E11" s="110">
        <f>+E12+E13</f>
        <v>0</v>
      </c>
      <c r="F11" s="110">
        <f>+F12+F13</f>
        <v>0</v>
      </c>
      <c r="G11" s="110">
        <f>+G12+G13</f>
        <v>0</v>
      </c>
      <c r="H11" s="176">
        <f>+H12+H13</f>
        <v>0</v>
      </c>
    </row>
    <row r="12" spans="1:8" ht="31.5">
      <c r="A12" s="175">
        <v>182</v>
      </c>
      <c r="B12" s="108" t="s">
        <v>44</v>
      </c>
      <c r="C12" s="190" t="s">
        <v>45</v>
      </c>
      <c r="D12" s="110"/>
      <c r="E12" s="110"/>
      <c r="F12" s="110"/>
      <c r="G12" s="110"/>
      <c r="H12" s="176"/>
    </row>
    <row r="13" spans="1:8" ht="15.75">
      <c r="A13" s="175">
        <v>182</v>
      </c>
      <c r="B13" s="108" t="s">
        <v>46</v>
      </c>
      <c r="C13" s="194" t="s">
        <v>47</v>
      </c>
      <c r="D13" s="110">
        <f>D14+D15+D18+D19+D20</f>
        <v>0</v>
      </c>
      <c r="E13" s="110">
        <f>E14+E15+E18+E19+E20</f>
        <v>0</v>
      </c>
      <c r="F13" s="110">
        <f>F14+F15+F18+F19+F20</f>
        <v>0</v>
      </c>
      <c r="G13" s="110">
        <f>G14+G15+G18+G19+G20</f>
        <v>0</v>
      </c>
      <c r="H13" s="176">
        <f>H14+H15+H18+H19+H20</f>
        <v>0</v>
      </c>
    </row>
    <row r="14" spans="1:8" ht="33.75" customHeight="1">
      <c r="A14" s="175">
        <v>182</v>
      </c>
      <c r="B14" s="111" t="s">
        <v>48</v>
      </c>
      <c r="C14" s="195" t="s">
        <v>49</v>
      </c>
      <c r="D14" s="110"/>
      <c r="E14" s="110"/>
      <c r="F14" s="110"/>
      <c r="G14" s="110"/>
      <c r="H14" s="176"/>
    </row>
    <row r="15" spans="1:8" ht="47.25">
      <c r="A15" s="175">
        <v>182</v>
      </c>
      <c r="B15" s="111" t="s">
        <v>50</v>
      </c>
      <c r="C15" s="112" t="s">
        <v>51</v>
      </c>
      <c r="D15" s="110">
        <f>D16+D17</f>
        <v>0</v>
      </c>
      <c r="E15" s="110">
        <f>E16+E17</f>
        <v>0</v>
      </c>
      <c r="F15" s="110">
        <f>F16+F17</f>
        <v>0</v>
      </c>
      <c r="G15" s="110">
        <f>G16+G17</f>
        <v>0</v>
      </c>
      <c r="H15" s="176">
        <f>H16+H17</f>
        <v>0</v>
      </c>
    </row>
    <row r="16" spans="1:8" ht="78.75">
      <c r="A16" s="175">
        <v>182</v>
      </c>
      <c r="B16" s="111" t="s">
        <v>52</v>
      </c>
      <c r="C16" s="112" t="s">
        <v>53</v>
      </c>
      <c r="D16" s="110"/>
      <c r="E16" s="110"/>
      <c r="F16" s="110"/>
      <c r="G16" s="110"/>
      <c r="H16" s="176"/>
    </row>
    <row r="17" spans="1:8" ht="78.75">
      <c r="A17" s="175">
        <v>182</v>
      </c>
      <c r="B17" s="111" t="s">
        <v>54</v>
      </c>
      <c r="C17" s="112" t="s">
        <v>55</v>
      </c>
      <c r="D17" s="110"/>
      <c r="E17" s="110"/>
      <c r="F17" s="110"/>
      <c r="G17" s="110"/>
      <c r="H17" s="176"/>
    </row>
    <row r="18" spans="1:8" ht="47.25">
      <c r="A18" s="175">
        <v>182</v>
      </c>
      <c r="B18" s="111" t="s">
        <v>56</v>
      </c>
      <c r="C18" s="195" t="s">
        <v>57</v>
      </c>
      <c r="D18" s="110"/>
      <c r="E18" s="110"/>
      <c r="F18" s="110"/>
      <c r="G18" s="110"/>
      <c r="H18" s="176"/>
    </row>
    <row r="19" spans="1:8" ht="78.75">
      <c r="A19" s="175">
        <v>182</v>
      </c>
      <c r="B19" s="111" t="s">
        <v>58</v>
      </c>
      <c r="C19" s="112" t="s">
        <v>59</v>
      </c>
      <c r="D19" s="110"/>
      <c r="E19" s="110"/>
      <c r="F19" s="110"/>
      <c r="G19" s="110"/>
      <c r="H19" s="176"/>
    </row>
    <row r="20" spans="1:8" ht="78.75">
      <c r="A20" s="175">
        <v>182</v>
      </c>
      <c r="B20" s="111" t="s">
        <v>60</v>
      </c>
      <c r="C20" s="112" t="s">
        <v>61</v>
      </c>
      <c r="D20" s="110"/>
      <c r="E20" s="110"/>
      <c r="F20" s="110"/>
      <c r="G20" s="110"/>
      <c r="H20" s="176"/>
    </row>
    <row r="21" spans="1:8" ht="33" customHeight="1">
      <c r="A21" s="177" t="s">
        <v>62</v>
      </c>
      <c r="B21" s="108" t="s">
        <v>63</v>
      </c>
      <c r="C21" s="190" t="s">
        <v>64</v>
      </c>
      <c r="D21" s="110">
        <f>D22</f>
        <v>0</v>
      </c>
      <c r="E21" s="110">
        <f>E22</f>
        <v>0</v>
      </c>
      <c r="F21" s="110">
        <f>F22</f>
        <v>0</v>
      </c>
      <c r="G21" s="110">
        <f>G22</f>
        <v>0</v>
      </c>
      <c r="H21" s="176">
        <f>H22</f>
        <v>0</v>
      </c>
    </row>
    <row r="22" spans="1:8" ht="34.5" customHeight="1">
      <c r="A22" s="177" t="s">
        <v>62</v>
      </c>
      <c r="B22" s="108" t="s">
        <v>65</v>
      </c>
      <c r="C22" s="190" t="s">
        <v>66</v>
      </c>
      <c r="D22" s="110">
        <f>SUM(D23:D31)</f>
        <v>0</v>
      </c>
      <c r="E22" s="110">
        <f>SUM(E23:E31)</f>
        <v>0</v>
      </c>
      <c r="F22" s="110">
        <f>SUM(F23:F31)</f>
        <v>0</v>
      </c>
      <c r="G22" s="110">
        <f>SUM(G23:G31)</f>
        <v>0</v>
      </c>
      <c r="H22" s="176">
        <f>SUM(H23:H31)</f>
        <v>0</v>
      </c>
    </row>
    <row r="23" spans="1:8" ht="31.5">
      <c r="A23" s="177" t="s">
        <v>67</v>
      </c>
      <c r="B23" s="108" t="s">
        <v>68</v>
      </c>
      <c r="C23" s="190" t="s">
        <v>69</v>
      </c>
      <c r="D23" s="110"/>
      <c r="E23" s="110"/>
      <c r="F23" s="110"/>
      <c r="G23" s="110"/>
      <c r="H23" s="176"/>
    </row>
    <row r="24" spans="1:8" ht="31.5">
      <c r="A24" s="177" t="s">
        <v>67</v>
      </c>
      <c r="B24" s="108" t="s">
        <v>70</v>
      </c>
      <c r="C24" s="190" t="s">
        <v>71</v>
      </c>
      <c r="D24" s="110"/>
      <c r="E24" s="110"/>
      <c r="F24" s="110"/>
      <c r="G24" s="110"/>
      <c r="H24" s="176"/>
    </row>
    <row r="25" spans="1:8" ht="47.25">
      <c r="A25" s="177" t="s">
        <v>67</v>
      </c>
      <c r="B25" s="108" t="s">
        <v>72</v>
      </c>
      <c r="C25" s="190" t="s">
        <v>73</v>
      </c>
      <c r="D25" s="110"/>
      <c r="E25" s="110"/>
      <c r="F25" s="110"/>
      <c r="G25" s="110"/>
      <c r="H25" s="176"/>
    </row>
    <row r="26" spans="1:8" ht="31.5">
      <c r="A26" s="175">
        <v>182</v>
      </c>
      <c r="B26" s="108" t="s">
        <v>74</v>
      </c>
      <c r="C26" s="190" t="s">
        <v>75</v>
      </c>
      <c r="D26" s="110"/>
      <c r="E26" s="110"/>
      <c r="F26" s="110"/>
      <c r="G26" s="110"/>
      <c r="H26" s="176"/>
    </row>
    <row r="27" spans="1:8" ht="63">
      <c r="A27" s="177" t="s">
        <v>76</v>
      </c>
      <c r="B27" s="108" t="s">
        <v>77</v>
      </c>
      <c r="C27" s="190" t="s">
        <v>276</v>
      </c>
      <c r="D27" s="110"/>
      <c r="E27" s="110"/>
      <c r="F27" s="110"/>
      <c r="G27" s="110"/>
      <c r="H27" s="176"/>
    </row>
    <row r="28" spans="1:8" ht="78.75">
      <c r="A28" s="177" t="s">
        <v>76</v>
      </c>
      <c r="B28" s="108" t="s">
        <v>78</v>
      </c>
      <c r="C28" s="190" t="s">
        <v>277</v>
      </c>
      <c r="D28" s="110"/>
      <c r="E28" s="110"/>
      <c r="F28" s="110"/>
      <c r="G28" s="110"/>
      <c r="H28" s="176"/>
    </row>
    <row r="29" spans="1:8" ht="63">
      <c r="A29" s="177" t="s">
        <v>76</v>
      </c>
      <c r="B29" s="108" t="s">
        <v>79</v>
      </c>
      <c r="C29" s="190" t="s">
        <v>80</v>
      </c>
      <c r="D29" s="110"/>
      <c r="E29" s="110"/>
      <c r="F29" s="110"/>
      <c r="G29" s="110"/>
      <c r="H29" s="176"/>
    </row>
    <row r="30" spans="1:8" ht="69" customHeight="1">
      <c r="A30" s="175">
        <v>100</v>
      </c>
      <c r="B30" s="108" t="s">
        <v>81</v>
      </c>
      <c r="C30" s="190" t="s">
        <v>82</v>
      </c>
      <c r="D30" s="110"/>
      <c r="E30" s="110"/>
      <c r="F30" s="110"/>
      <c r="G30" s="110"/>
      <c r="H30" s="176"/>
    </row>
    <row r="31" spans="1:8" ht="64.5" customHeight="1">
      <c r="A31" s="175">
        <v>100</v>
      </c>
      <c r="B31" s="108" t="s">
        <v>83</v>
      </c>
      <c r="C31" s="190" t="s">
        <v>84</v>
      </c>
      <c r="D31" s="110"/>
      <c r="E31" s="110"/>
      <c r="F31" s="110"/>
      <c r="G31" s="110"/>
      <c r="H31" s="176"/>
    </row>
    <row r="32" spans="1:8" ht="15.75">
      <c r="A32" s="175">
        <v>182</v>
      </c>
      <c r="B32" s="108" t="s">
        <v>85</v>
      </c>
      <c r="C32" s="190" t="s">
        <v>86</v>
      </c>
      <c r="D32" s="110">
        <f>+D33</f>
        <v>0</v>
      </c>
      <c r="E32" s="110">
        <f>+E33</f>
        <v>0</v>
      </c>
      <c r="F32" s="110">
        <f>+F33</f>
        <v>0</v>
      </c>
      <c r="G32" s="110">
        <f>+G33</f>
        <v>0</v>
      </c>
      <c r="H32" s="176">
        <f>+H33</f>
        <v>0</v>
      </c>
    </row>
    <row r="33" spans="1:8" ht="15.75">
      <c r="A33" s="175">
        <v>182</v>
      </c>
      <c r="B33" s="108" t="s">
        <v>87</v>
      </c>
      <c r="C33" s="190" t="s">
        <v>88</v>
      </c>
      <c r="D33" s="110"/>
      <c r="E33" s="110"/>
      <c r="F33" s="110"/>
      <c r="G33" s="110"/>
      <c r="H33" s="176"/>
    </row>
    <row r="34" spans="1:8" ht="15.75">
      <c r="A34" s="177" t="s">
        <v>62</v>
      </c>
      <c r="B34" s="108" t="s">
        <v>89</v>
      </c>
      <c r="C34" s="194" t="s">
        <v>278</v>
      </c>
      <c r="D34" s="110">
        <f>D35+D36</f>
        <v>0</v>
      </c>
      <c r="E34" s="110">
        <f>E35+E36</f>
        <v>0</v>
      </c>
      <c r="F34" s="110">
        <f>F35+F36</f>
        <v>0</v>
      </c>
      <c r="G34" s="110">
        <f>G35+G36</f>
        <v>0</v>
      </c>
      <c r="H34" s="176">
        <f>H35+H36</f>
        <v>0</v>
      </c>
    </row>
    <row r="35" spans="1:8" ht="78.75">
      <c r="A35" s="177" t="s">
        <v>90</v>
      </c>
      <c r="B35" s="108" t="s">
        <v>91</v>
      </c>
      <c r="C35" s="194" t="s">
        <v>92</v>
      </c>
      <c r="D35" s="110"/>
      <c r="E35" s="110"/>
      <c r="F35" s="110"/>
      <c r="G35" s="110"/>
      <c r="H35" s="176"/>
    </row>
    <row r="36" spans="1:8" ht="31.5">
      <c r="A36" s="177" t="s">
        <v>90</v>
      </c>
      <c r="B36" s="108" t="s">
        <v>93</v>
      </c>
      <c r="C36" s="194" t="s">
        <v>94</v>
      </c>
      <c r="D36" s="110"/>
      <c r="E36" s="110"/>
      <c r="F36" s="110"/>
      <c r="G36" s="110"/>
      <c r="H36" s="176"/>
    </row>
    <row r="37" spans="1:8" ht="34.5" customHeight="1">
      <c r="A37" s="175">
        <v>182</v>
      </c>
      <c r="B37" s="108" t="s">
        <v>95</v>
      </c>
      <c r="C37" s="194" t="s">
        <v>96</v>
      </c>
      <c r="D37" s="110">
        <f>D38</f>
        <v>0</v>
      </c>
      <c r="E37" s="110">
        <f>E38</f>
        <v>0</v>
      </c>
      <c r="F37" s="110">
        <f>F38</f>
        <v>0</v>
      </c>
      <c r="G37" s="110">
        <f>G38</f>
        <v>0</v>
      </c>
      <c r="H37" s="176">
        <f>H38</f>
        <v>0</v>
      </c>
    </row>
    <row r="38" spans="1:8" ht="15.75">
      <c r="A38" s="175">
        <v>182</v>
      </c>
      <c r="B38" s="108" t="s">
        <v>97</v>
      </c>
      <c r="C38" s="194" t="s">
        <v>98</v>
      </c>
      <c r="D38" s="110"/>
      <c r="E38" s="110"/>
      <c r="F38" s="110"/>
      <c r="G38" s="110"/>
      <c r="H38" s="176"/>
    </row>
    <row r="39" spans="1:8" ht="15.75">
      <c r="A39" s="173"/>
      <c r="B39" s="108"/>
      <c r="C39" s="193" t="s">
        <v>99</v>
      </c>
      <c r="D39" s="109">
        <f>+D40+D45+D52+D54+D56+D58+D59+D61</f>
        <v>9318.34</v>
      </c>
      <c r="E39" s="109">
        <f>+E40+E45+E52+E54+E56+E58+E59+E61</f>
        <v>717.64</v>
      </c>
      <c r="F39" s="109">
        <f>+F40+F45+F52+F54+F56+F58+F59+F61</f>
        <v>6710</v>
      </c>
      <c r="G39" s="109">
        <f>+G40+G45+G52+G54+G56+G58+G59+G61</f>
        <v>1568.1</v>
      </c>
      <c r="H39" s="174">
        <f>+H40+H45+H52+H54+H56+H58+H59+H61</f>
        <v>322.6</v>
      </c>
    </row>
    <row r="40" spans="1:8" ht="47.25">
      <c r="A40" s="175">
        <v>166</v>
      </c>
      <c r="B40" s="108" t="s">
        <v>100</v>
      </c>
      <c r="C40" s="194" t="s">
        <v>101</v>
      </c>
      <c r="D40" s="110">
        <f>+D41+D42+D43+D44</f>
        <v>0</v>
      </c>
      <c r="E40" s="110">
        <f>+E41+E42+E43+E44</f>
        <v>0</v>
      </c>
      <c r="F40" s="110">
        <f>+F41+F42+F43+F44</f>
        <v>0</v>
      </c>
      <c r="G40" s="110">
        <f>+G41+G42+G43+G44</f>
        <v>0</v>
      </c>
      <c r="H40" s="176">
        <f>+H41+H42+H43+H44</f>
        <v>0</v>
      </c>
    </row>
    <row r="41" spans="1:8" ht="47.25">
      <c r="A41" s="175">
        <v>166</v>
      </c>
      <c r="B41" s="108" t="s">
        <v>102</v>
      </c>
      <c r="C41" s="190" t="s">
        <v>103</v>
      </c>
      <c r="D41" s="110"/>
      <c r="E41" s="110"/>
      <c r="F41" s="110"/>
      <c r="G41" s="110"/>
      <c r="H41" s="176"/>
    </row>
    <row r="42" spans="1:8" ht="47.25">
      <c r="A42" s="177" t="s">
        <v>62</v>
      </c>
      <c r="B42" s="108" t="s">
        <v>104</v>
      </c>
      <c r="C42" s="190" t="s">
        <v>105</v>
      </c>
      <c r="D42" s="110"/>
      <c r="E42" s="110"/>
      <c r="F42" s="110"/>
      <c r="G42" s="110"/>
      <c r="H42" s="176"/>
    </row>
    <row r="43" spans="1:8" ht="47.25">
      <c r="A43" s="175">
        <v>166</v>
      </c>
      <c r="B43" s="108" t="s">
        <v>106</v>
      </c>
      <c r="C43" s="190" t="s">
        <v>107</v>
      </c>
      <c r="D43" s="110"/>
      <c r="E43" s="110"/>
      <c r="F43" s="110"/>
      <c r="G43" s="110"/>
      <c r="H43" s="176"/>
    </row>
    <row r="44" spans="1:8" ht="33" customHeight="1">
      <c r="A44" s="175">
        <v>166</v>
      </c>
      <c r="B44" s="108" t="s">
        <v>108</v>
      </c>
      <c r="C44" s="190" t="s">
        <v>109</v>
      </c>
      <c r="D44" s="110"/>
      <c r="E44" s="110"/>
      <c r="F44" s="110"/>
      <c r="G44" s="110"/>
      <c r="H44" s="176"/>
    </row>
    <row r="45" spans="1:8" ht="18.75" customHeight="1">
      <c r="A45" s="177" t="s">
        <v>62</v>
      </c>
      <c r="B45" s="108" t="s">
        <v>110</v>
      </c>
      <c r="C45" s="194" t="s">
        <v>111</v>
      </c>
      <c r="D45" s="110">
        <f>+D46+D47</f>
        <v>0</v>
      </c>
      <c r="E45" s="110">
        <f>+E46+E47</f>
        <v>0</v>
      </c>
      <c r="F45" s="110">
        <f>+F46+F47</f>
        <v>0</v>
      </c>
      <c r="G45" s="110">
        <f>+G46+G47</f>
        <v>0</v>
      </c>
      <c r="H45" s="176">
        <f>+H46+H47</f>
        <v>0</v>
      </c>
    </row>
    <row r="46" spans="1:8" ht="15.75">
      <c r="A46" s="175">
        <v>498</v>
      </c>
      <c r="B46" s="108" t="s">
        <v>112</v>
      </c>
      <c r="C46" s="194" t="s">
        <v>113</v>
      </c>
      <c r="D46" s="110"/>
      <c r="E46" s="110"/>
      <c r="F46" s="110"/>
      <c r="G46" s="110"/>
      <c r="H46" s="176"/>
    </row>
    <row r="47" spans="1:8" ht="19.5" customHeight="1">
      <c r="A47" s="175" t="s">
        <v>62</v>
      </c>
      <c r="B47" s="108" t="s">
        <v>114</v>
      </c>
      <c r="C47" s="194" t="s">
        <v>115</v>
      </c>
      <c r="D47" s="110"/>
      <c r="E47" s="110"/>
      <c r="F47" s="110"/>
      <c r="G47" s="110"/>
      <c r="H47" s="176"/>
    </row>
    <row r="48" spans="1:8" ht="47.25">
      <c r="A48" s="175" t="s">
        <v>62</v>
      </c>
      <c r="B48" s="108" t="s">
        <v>116</v>
      </c>
      <c r="C48" s="194" t="s">
        <v>117</v>
      </c>
      <c r="D48" s="110"/>
      <c r="E48" s="110"/>
      <c r="F48" s="110"/>
      <c r="G48" s="110"/>
      <c r="H48" s="176"/>
    </row>
    <row r="49" spans="1:8" ht="31.5">
      <c r="A49" s="175" t="s">
        <v>62</v>
      </c>
      <c r="B49" s="108" t="s">
        <v>118</v>
      </c>
      <c r="C49" s="194" t="s">
        <v>119</v>
      </c>
      <c r="D49" s="110"/>
      <c r="E49" s="110"/>
      <c r="F49" s="110"/>
      <c r="G49" s="110"/>
      <c r="H49" s="176"/>
    </row>
    <row r="50" spans="1:8" ht="47.25">
      <c r="A50" s="175" t="s">
        <v>62</v>
      </c>
      <c r="B50" s="108" t="s">
        <v>120</v>
      </c>
      <c r="C50" s="194" t="s">
        <v>121</v>
      </c>
      <c r="D50" s="110"/>
      <c r="E50" s="110"/>
      <c r="F50" s="110"/>
      <c r="G50" s="110"/>
      <c r="H50" s="176"/>
    </row>
    <row r="51" spans="1:8" ht="31.5">
      <c r="A51" s="175" t="s">
        <v>62</v>
      </c>
      <c r="B51" s="108" t="s">
        <v>122</v>
      </c>
      <c r="C51" s="194" t="s">
        <v>123</v>
      </c>
      <c r="D51" s="110"/>
      <c r="E51" s="110"/>
      <c r="F51" s="110"/>
      <c r="G51" s="110"/>
      <c r="H51" s="176"/>
    </row>
    <row r="52" spans="1:8" ht="31.5">
      <c r="A52" s="177" t="s">
        <v>62</v>
      </c>
      <c r="B52" s="108" t="s">
        <v>124</v>
      </c>
      <c r="C52" s="194" t="s">
        <v>125</v>
      </c>
      <c r="D52" s="110">
        <f>+D53</f>
        <v>9307.74</v>
      </c>
      <c r="E52" s="110">
        <f>+E53</f>
        <v>717.64</v>
      </c>
      <c r="F52" s="110">
        <f>+F53</f>
        <v>6699.4</v>
      </c>
      <c r="G52" s="110">
        <f>+G53</f>
        <v>1568.1</v>
      </c>
      <c r="H52" s="176">
        <f>+H53</f>
        <v>322.6</v>
      </c>
    </row>
    <row r="53" spans="1:8" ht="31.5">
      <c r="A53" s="177" t="s">
        <v>62</v>
      </c>
      <c r="B53" s="108" t="s">
        <v>126</v>
      </c>
      <c r="C53" s="190" t="s">
        <v>127</v>
      </c>
      <c r="D53" s="110">
        <f>E53+F53+G53+H53</f>
        <v>9307.74</v>
      </c>
      <c r="E53" s="485">
        <v>717.64</v>
      </c>
      <c r="F53" s="485">
        <f>5279.4+378+1042</f>
        <v>6699.4</v>
      </c>
      <c r="G53" s="485">
        <f>1855.3-42-245.2</f>
        <v>1568.1</v>
      </c>
      <c r="H53" s="493">
        <f>1455.4-1000-132.8</f>
        <v>322.6</v>
      </c>
    </row>
    <row r="54" spans="1:8" ht="31.5">
      <c r="A54" s="177" t="s">
        <v>128</v>
      </c>
      <c r="B54" s="108" t="s">
        <v>129</v>
      </c>
      <c r="C54" s="194" t="s">
        <v>130</v>
      </c>
      <c r="D54" s="110">
        <f>D55</f>
        <v>0</v>
      </c>
      <c r="E54" s="110">
        <f>E55</f>
        <v>0</v>
      </c>
      <c r="F54" s="110">
        <f>F55</f>
        <v>0</v>
      </c>
      <c r="G54" s="110">
        <f>G55</f>
        <v>0</v>
      </c>
      <c r="H54" s="176">
        <f>H55</f>
        <v>0</v>
      </c>
    </row>
    <row r="55" spans="1:8" ht="63">
      <c r="A55" s="177" t="s">
        <v>128</v>
      </c>
      <c r="B55" s="108" t="s">
        <v>131</v>
      </c>
      <c r="C55" s="194" t="s">
        <v>132</v>
      </c>
      <c r="D55" s="110"/>
      <c r="E55" s="110"/>
      <c r="F55" s="110"/>
      <c r="G55" s="110"/>
      <c r="H55" s="176"/>
    </row>
    <row r="56" spans="1:8" ht="15.75">
      <c r="A56" s="177" t="s">
        <v>62</v>
      </c>
      <c r="B56" s="108" t="s">
        <v>133</v>
      </c>
      <c r="C56" s="194" t="s">
        <v>134</v>
      </c>
      <c r="D56" s="110">
        <f>D57</f>
        <v>0</v>
      </c>
      <c r="E56" s="110">
        <f>E57</f>
        <v>0</v>
      </c>
      <c r="F56" s="110">
        <f>F57</f>
        <v>0</v>
      </c>
      <c r="G56" s="110">
        <f>G57</f>
        <v>0</v>
      </c>
      <c r="H56" s="176">
        <f>H57</f>
        <v>0</v>
      </c>
    </row>
    <row r="57" spans="1:8" ht="47.25">
      <c r="A57" s="177" t="s">
        <v>62</v>
      </c>
      <c r="B57" s="111" t="s">
        <v>135</v>
      </c>
      <c r="C57" s="112" t="s">
        <v>136</v>
      </c>
      <c r="D57" s="110"/>
      <c r="E57" s="110"/>
      <c r="F57" s="110"/>
      <c r="G57" s="110"/>
      <c r="H57" s="176"/>
    </row>
    <row r="58" spans="1:8" ht="31.5">
      <c r="A58" s="177" t="s">
        <v>62</v>
      </c>
      <c r="B58" s="108" t="s">
        <v>137</v>
      </c>
      <c r="C58" s="194" t="s">
        <v>138</v>
      </c>
      <c r="D58" s="110"/>
      <c r="E58" s="110"/>
      <c r="F58" s="110"/>
      <c r="G58" s="110"/>
      <c r="H58" s="176"/>
    </row>
    <row r="59" spans="1:8" ht="52.5" customHeight="1">
      <c r="A59" s="177" t="s">
        <v>62</v>
      </c>
      <c r="B59" s="108" t="s">
        <v>282</v>
      </c>
      <c r="C59" s="486" t="s">
        <v>281</v>
      </c>
      <c r="D59" s="110">
        <f>D60</f>
        <v>193.6</v>
      </c>
      <c r="E59" s="110"/>
      <c r="F59" s="110">
        <f>F60</f>
        <v>193.6</v>
      </c>
      <c r="G59" s="110"/>
      <c r="H59" s="176"/>
    </row>
    <row r="60" spans="1:8" ht="47.25">
      <c r="A60" s="177" t="s">
        <v>143</v>
      </c>
      <c r="B60" s="108" t="s">
        <v>279</v>
      </c>
      <c r="C60" s="194" t="s">
        <v>280</v>
      </c>
      <c r="D60" s="110">
        <f>F60</f>
        <v>193.6</v>
      </c>
      <c r="E60" s="110"/>
      <c r="F60" s="110">
        <v>193.6</v>
      </c>
      <c r="G60" s="110"/>
      <c r="H60" s="176"/>
    </row>
    <row r="61" spans="1:8" ht="31.5">
      <c r="A61" s="177" t="s">
        <v>62</v>
      </c>
      <c r="B61" s="108" t="s">
        <v>139</v>
      </c>
      <c r="C61" s="194" t="s">
        <v>140</v>
      </c>
      <c r="D61" s="110">
        <f>F61</f>
        <v>-183</v>
      </c>
      <c r="E61" s="110">
        <f>E62</f>
        <v>0</v>
      </c>
      <c r="F61" s="110">
        <f>F62</f>
        <v>-183</v>
      </c>
      <c r="G61" s="110"/>
      <c r="H61" s="176"/>
    </row>
    <row r="62" spans="1:8" ht="31.5">
      <c r="A62" s="177" t="s">
        <v>62</v>
      </c>
      <c r="B62" s="108" t="s">
        <v>141</v>
      </c>
      <c r="C62" s="194" t="s">
        <v>142</v>
      </c>
      <c r="D62" s="110">
        <f>F62</f>
        <v>-183</v>
      </c>
      <c r="E62" s="110"/>
      <c r="F62" s="110">
        <v>-183</v>
      </c>
      <c r="G62" s="110"/>
      <c r="H62" s="176"/>
    </row>
    <row r="63" spans="1:10" ht="15.75">
      <c r="A63" s="178" t="s">
        <v>143</v>
      </c>
      <c r="B63" s="487" t="s">
        <v>144</v>
      </c>
      <c r="C63" s="114" t="s">
        <v>145</v>
      </c>
      <c r="D63" s="115">
        <f>D64+D68+D81+D99+D95+D97</f>
        <v>336557.72</v>
      </c>
      <c r="E63" s="115">
        <f>E64+E68+E81+E99+E95+E97</f>
        <v>5985.5</v>
      </c>
      <c r="F63" s="115">
        <f>F64+F68+F81+F99+F95+F97</f>
        <v>182280.17</v>
      </c>
      <c r="G63" s="115">
        <f>G64+G68+G81+G99+G95+G97</f>
        <v>120249.05</v>
      </c>
      <c r="H63" s="179">
        <f>H64+H68+H81+H99+H95+H97</f>
        <v>28043</v>
      </c>
      <c r="I63" s="113"/>
      <c r="J63" s="113"/>
    </row>
    <row r="64" spans="1:10" ht="31.5">
      <c r="A64" s="178" t="s">
        <v>143</v>
      </c>
      <c r="B64" s="488" t="s">
        <v>146</v>
      </c>
      <c r="C64" s="114" t="s">
        <v>147</v>
      </c>
      <c r="D64" s="115">
        <f>D65+D66+D67</f>
        <v>0</v>
      </c>
      <c r="E64" s="115">
        <f>E65+E66+E67</f>
        <v>0</v>
      </c>
      <c r="F64" s="115">
        <f>F65+F66+F67</f>
        <v>0</v>
      </c>
      <c r="G64" s="115">
        <f>G65+G66+G67</f>
        <v>0</v>
      </c>
      <c r="H64" s="179">
        <f>H65+H66+H67</f>
        <v>0</v>
      </c>
      <c r="I64" s="113"/>
      <c r="J64" s="113"/>
    </row>
    <row r="65" spans="1:10" ht="31.5">
      <c r="A65" s="180" t="s">
        <v>143</v>
      </c>
      <c r="B65" s="489" t="s">
        <v>148</v>
      </c>
      <c r="C65" s="116" t="s">
        <v>149</v>
      </c>
      <c r="D65" s="117"/>
      <c r="E65" s="118"/>
      <c r="F65" s="118"/>
      <c r="G65" s="118"/>
      <c r="H65" s="181"/>
      <c r="I65" s="113"/>
      <c r="J65" s="113"/>
    </row>
    <row r="66" spans="1:10" ht="63">
      <c r="A66" s="180" t="s">
        <v>143</v>
      </c>
      <c r="B66" s="489" t="s">
        <v>150</v>
      </c>
      <c r="C66" s="116" t="s">
        <v>151</v>
      </c>
      <c r="D66" s="117"/>
      <c r="E66" s="118"/>
      <c r="F66" s="118"/>
      <c r="G66" s="118"/>
      <c r="H66" s="181"/>
      <c r="I66" s="113"/>
      <c r="J66" s="113"/>
    </row>
    <row r="67" spans="1:10" ht="47.25">
      <c r="A67" s="180" t="s">
        <v>143</v>
      </c>
      <c r="B67" s="489" t="s">
        <v>152</v>
      </c>
      <c r="C67" s="116" t="s">
        <v>153</v>
      </c>
      <c r="D67" s="117"/>
      <c r="E67" s="118"/>
      <c r="F67" s="118"/>
      <c r="G67" s="118"/>
      <c r="H67" s="181"/>
      <c r="I67" s="113"/>
      <c r="J67" s="113"/>
    </row>
    <row r="68" spans="1:10" ht="31.5">
      <c r="A68" s="178" t="s">
        <v>143</v>
      </c>
      <c r="B68" s="488" t="s">
        <v>154</v>
      </c>
      <c r="C68" s="114" t="s">
        <v>155</v>
      </c>
      <c r="D68" s="117">
        <f>E68+F68+G68+H68</f>
        <v>2494.9</v>
      </c>
      <c r="E68" s="115">
        <f>E69+E70+E71+E72+E73+E74+E76+E77+E78+E79+E80+E75</f>
        <v>0</v>
      </c>
      <c r="F68" s="115">
        <f>F69+F70+F71+F72+F73+F74+F76+F77+F78+F79+F80+F75</f>
        <v>2494.9</v>
      </c>
      <c r="G68" s="115">
        <f>G69+G70+G71+G72+G73+G74+G76+G77+G78+G79+G80+G75</f>
        <v>0</v>
      </c>
      <c r="H68" s="179">
        <f>H69+H70+H71+H72+H73+H74+H76+H77+H78+H79+H80+H75</f>
        <v>0</v>
      </c>
      <c r="I68" s="113"/>
      <c r="J68" s="113"/>
    </row>
    <row r="69" spans="1:10" ht="47.25">
      <c r="A69" s="180" t="s">
        <v>143</v>
      </c>
      <c r="B69" s="490" t="s">
        <v>156</v>
      </c>
      <c r="C69" s="116" t="s">
        <v>157</v>
      </c>
      <c r="D69" s="117"/>
      <c r="E69" s="118"/>
      <c r="F69" s="118"/>
      <c r="G69" s="118"/>
      <c r="H69" s="181"/>
      <c r="I69" s="113"/>
      <c r="J69" s="113"/>
    </row>
    <row r="70" spans="1:10" ht="31.5">
      <c r="A70" s="180" t="s">
        <v>143</v>
      </c>
      <c r="B70" s="490" t="s">
        <v>275</v>
      </c>
      <c r="C70" s="116" t="s">
        <v>158</v>
      </c>
      <c r="D70" s="117">
        <f>E70+F70+G70+H70</f>
        <v>0</v>
      </c>
      <c r="E70" s="118"/>
      <c r="F70" s="118"/>
      <c r="G70" s="118"/>
      <c r="H70" s="181"/>
      <c r="I70" s="113"/>
      <c r="J70" s="113"/>
    </row>
    <row r="71" spans="1:10" ht="47.25">
      <c r="A71" s="180" t="s">
        <v>143</v>
      </c>
      <c r="B71" s="490" t="s">
        <v>159</v>
      </c>
      <c r="C71" s="116" t="s">
        <v>160</v>
      </c>
      <c r="D71" s="117"/>
      <c r="E71" s="118"/>
      <c r="F71" s="118"/>
      <c r="G71" s="118"/>
      <c r="H71" s="181"/>
      <c r="I71" s="113"/>
      <c r="J71" s="113"/>
    </row>
    <row r="72" spans="1:10" ht="63">
      <c r="A72" s="180" t="s">
        <v>143</v>
      </c>
      <c r="B72" s="490" t="s">
        <v>161</v>
      </c>
      <c r="C72" s="116" t="s">
        <v>162</v>
      </c>
      <c r="D72" s="117"/>
      <c r="E72" s="118"/>
      <c r="F72" s="118"/>
      <c r="G72" s="118"/>
      <c r="H72" s="181"/>
      <c r="I72" s="113"/>
      <c r="J72" s="113"/>
    </row>
    <row r="73" spans="1:10" ht="47.25">
      <c r="A73" s="180" t="s">
        <v>143</v>
      </c>
      <c r="B73" s="490" t="s">
        <v>163</v>
      </c>
      <c r="C73" s="116" t="s">
        <v>164</v>
      </c>
      <c r="D73" s="117">
        <f>E73+F73+G73+H73</f>
        <v>0</v>
      </c>
      <c r="E73" s="118"/>
      <c r="F73" s="118"/>
      <c r="G73" s="118"/>
      <c r="H73" s="181"/>
      <c r="I73" s="113"/>
      <c r="J73" s="113"/>
    </row>
    <row r="74" spans="1:10" ht="78.75">
      <c r="A74" s="180" t="s">
        <v>143</v>
      </c>
      <c r="B74" s="490" t="s">
        <v>165</v>
      </c>
      <c r="C74" s="116" t="s">
        <v>166</v>
      </c>
      <c r="D74" s="117"/>
      <c r="E74" s="118"/>
      <c r="F74" s="118"/>
      <c r="G74" s="118"/>
      <c r="H74" s="181"/>
      <c r="I74" s="113"/>
      <c r="J74" s="113"/>
    </row>
    <row r="75" spans="1:10" ht="78.75">
      <c r="A75" s="180" t="s">
        <v>143</v>
      </c>
      <c r="B75" s="490" t="s">
        <v>167</v>
      </c>
      <c r="C75" s="116" t="s">
        <v>168</v>
      </c>
      <c r="D75" s="117">
        <f>E75+F75+G75+H75</f>
        <v>1840.7</v>
      </c>
      <c r="E75" s="118"/>
      <c r="F75" s="118">
        <v>1840.7</v>
      </c>
      <c r="G75" s="118"/>
      <c r="H75" s="181"/>
      <c r="I75" s="113"/>
      <c r="J75" s="113"/>
    </row>
    <row r="76" spans="1:10" ht="78.75">
      <c r="A76" s="180" t="s">
        <v>143</v>
      </c>
      <c r="B76" s="490" t="s">
        <v>169</v>
      </c>
      <c r="C76" s="116" t="s">
        <v>170</v>
      </c>
      <c r="D76" s="117">
        <f>E76+F76+G76+H76</f>
        <v>0</v>
      </c>
      <c r="E76" s="118"/>
      <c r="F76" s="118"/>
      <c r="G76" s="118"/>
      <c r="H76" s="181"/>
      <c r="I76" s="113"/>
      <c r="J76" s="113"/>
    </row>
    <row r="77" spans="1:10" ht="47.25">
      <c r="A77" s="180" t="s">
        <v>143</v>
      </c>
      <c r="B77" s="490" t="s">
        <v>171</v>
      </c>
      <c r="C77" s="116" t="s">
        <v>172</v>
      </c>
      <c r="D77" s="117"/>
      <c r="E77" s="118"/>
      <c r="F77" s="118"/>
      <c r="G77" s="118"/>
      <c r="H77" s="181"/>
      <c r="I77" s="113"/>
      <c r="J77" s="113"/>
    </row>
    <row r="78" spans="1:10" ht="63">
      <c r="A78" s="180" t="s">
        <v>143</v>
      </c>
      <c r="B78" s="490" t="s">
        <v>173</v>
      </c>
      <c r="C78" s="116" t="s">
        <v>174</v>
      </c>
      <c r="D78" s="117"/>
      <c r="E78" s="118"/>
      <c r="F78" s="118"/>
      <c r="G78" s="118"/>
      <c r="H78" s="181"/>
      <c r="I78" s="113"/>
      <c r="J78" s="113"/>
    </row>
    <row r="79" spans="1:10" ht="47.25">
      <c r="A79" s="180" t="s">
        <v>143</v>
      </c>
      <c r="B79" s="490" t="s">
        <v>175</v>
      </c>
      <c r="C79" s="116" t="s">
        <v>176</v>
      </c>
      <c r="D79" s="117"/>
      <c r="E79" s="119"/>
      <c r="F79" s="118"/>
      <c r="G79" s="118"/>
      <c r="H79" s="182"/>
      <c r="I79" s="113"/>
      <c r="J79" s="113"/>
    </row>
    <row r="80" spans="1:10" ht="31.5">
      <c r="A80" s="180" t="s">
        <v>143</v>
      </c>
      <c r="B80" s="490" t="s">
        <v>177</v>
      </c>
      <c r="C80" s="120" t="s">
        <v>269</v>
      </c>
      <c r="D80" s="117">
        <f>E80+F80+G80+H80</f>
        <v>654.2</v>
      </c>
      <c r="E80" s="118"/>
      <c r="F80" s="118">
        <v>654.2</v>
      </c>
      <c r="G80" s="118"/>
      <c r="H80" s="181"/>
      <c r="I80" s="113"/>
      <c r="J80" s="113"/>
    </row>
    <row r="81" spans="1:10" ht="31.5">
      <c r="A81" s="178" t="s">
        <v>143</v>
      </c>
      <c r="B81" s="491" t="s">
        <v>178</v>
      </c>
      <c r="C81" s="121" t="s">
        <v>179</v>
      </c>
      <c r="D81" s="115">
        <f>D82+D83+D84+D85+D86+D89+D94+D93+D90+D91+D92</f>
        <v>-262174.1</v>
      </c>
      <c r="E81" s="115">
        <f>E82+E83+E84+E85+E86+E89+E94+E93+E90+E91+E92</f>
        <v>5979</v>
      </c>
      <c r="F81" s="115">
        <f>F82+F83+F84+F85+F86+F89+F94+F93+F90+F91+F92</f>
        <v>-151158</v>
      </c>
      <c r="G81" s="115">
        <f>G82+G83+G84+G85+G86+G89+G94+G93+G90+G91+G92</f>
        <v>-91197.1</v>
      </c>
      <c r="H81" s="179">
        <f>H82+H83+H84+H85+H86+H89+H94+H93+H90+H91+H92</f>
        <v>-25798</v>
      </c>
      <c r="I81" s="113"/>
      <c r="J81" s="113"/>
    </row>
    <row r="82" spans="1:10" ht="47.25">
      <c r="A82" s="180" t="s">
        <v>143</v>
      </c>
      <c r="B82" s="490" t="s">
        <v>180</v>
      </c>
      <c r="C82" s="116" t="s">
        <v>181</v>
      </c>
      <c r="D82" s="117"/>
      <c r="E82" s="118"/>
      <c r="F82" s="118"/>
      <c r="G82" s="118"/>
      <c r="H82" s="181">
        <f>D82-E82-F82-G82</f>
        <v>0</v>
      </c>
      <c r="I82" s="113"/>
      <c r="J82" s="113"/>
    </row>
    <row r="83" spans="1:10" ht="47.25">
      <c r="A83" s="180" t="s">
        <v>143</v>
      </c>
      <c r="B83" s="490" t="s">
        <v>182</v>
      </c>
      <c r="C83" s="116" t="s">
        <v>181</v>
      </c>
      <c r="D83" s="117"/>
      <c r="E83" s="118"/>
      <c r="F83" s="118"/>
      <c r="G83" s="118"/>
      <c r="H83" s="181"/>
      <c r="I83" s="113"/>
      <c r="J83" s="113"/>
    </row>
    <row r="84" spans="1:10" ht="47.25">
      <c r="A84" s="180" t="s">
        <v>143</v>
      </c>
      <c r="B84" s="490" t="s">
        <v>183</v>
      </c>
      <c r="C84" s="116" t="s">
        <v>184</v>
      </c>
      <c r="D84" s="117"/>
      <c r="E84" s="119"/>
      <c r="F84" s="118"/>
      <c r="G84" s="118"/>
      <c r="H84" s="181"/>
      <c r="I84" s="113"/>
      <c r="J84" s="113"/>
    </row>
    <row r="85" spans="1:10" ht="63">
      <c r="A85" s="180" t="s">
        <v>143</v>
      </c>
      <c r="B85" s="490" t="s">
        <v>185</v>
      </c>
      <c r="C85" s="116" t="s">
        <v>186</v>
      </c>
      <c r="D85" s="117"/>
      <c r="E85" s="118"/>
      <c r="F85" s="118"/>
      <c r="G85" s="118"/>
      <c r="H85" s="181"/>
      <c r="I85" s="113"/>
      <c r="J85" s="113"/>
    </row>
    <row r="86" spans="1:10" ht="47.25">
      <c r="A86" s="180" t="s">
        <v>143</v>
      </c>
      <c r="B86" s="490" t="s">
        <v>187</v>
      </c>
      <c r="C86" s="122" t="s">
        <v>188</v>
      </c>
      <c r="D86" s="117"/>
      <c r="E86" s="117"/>
      <c r="F86" s="117"/>
      <c r="G86" s="117"/>
      <c r="H86" s="181"/>
      <c r="I86" s="113"/>
      <c r="J86" s="113"/>
    </row>
    <row r="87" spans="1:10" ht="47.25">
      <c r="A87" s="180" t="s">
        <v>143</v>
      </c>
      <c r="B87" s="490" t="s">
        <v>189</v>
      </c>
      <c r="C87" s="116" t="s">
        <v>190</v>
      </c>
      <c r="D87" s="117"/>
      <c r="E87" s="118"/>
      <c r="F87" s="118"/>
      <c r="G87" s="118"/>
      <c r="H87" s="181"/>
      <c r="I87" s="113"/>
      <c r="J87" s="113"/>
    </row>
    <row r="88" spans="1:10" ht="47.25">
      <c r="A88" s="180" t="s">
        <v>143</v>
      </c>
      <c r="B88" s="490" t="s">
        <v>191</v>
      </c>
      <c r="C88" s="116" t="s">
        <v>192</v>
      </c>
      <c r="D88" s="117"/>
      <c r="E88" s="118"/>
      <c r="F88" s="118"/>
      <c r="G88" s="118"/>
      <c r="H88" s="181"/>
      <c r="I88" s="113"/>
      <c r="J88" s="113"/>
    </row>
    <row r="89" spans="1:10" ht="47.25">
      <c r="A89" s="180" t="s">
        <v>143</v>
      </c>
      <c r="B89" s="490" t="s">
        <v>193</v>
      </c>
      <c r="C89" s="116" t="s">
        <v>194</v>
      </c>
      <c r="D89" s="117"/>
      <c r="E89" s="118"/>
      <c r="F89" s="118"/>
      <c r="G89" s="118"/>
      <c r="H89" s="181"/>
      <c r="I89" s="113"/>
      <c r="J89" s="113"/>
    </row>
    <row r="90" spans="1:10" ht="31.5">
      <c r="A90" s="180" t="s">
        <v>143</v>
      </c>
      <c r="B90" s="490" t="s">
        <v>286</v>
      </c>
      <c r="C90" s="213" t="s">
        <v>283</v>
      </c>
      <c r="D90" s="117">
        <f>E90+F90+G90+H90</f>
        <v>1836</v>
      </c>
      <c r="E90" s="118"/>
      <c r="F90" s="118">
        <v>1836</v>
      </c>
      <c r="G90" s="118"/>
      <c r="H90" s="181"/>
      <c r="I90" s="113"/>
      <c r="J90" s="113"/>
    </row>
    <row r="91" spans="1:10" ht="47.25">
      <c r="A91" s="180" t="s">
        <v>143</v>
      </c>
      <c r="B91" s="490" t="s">
        <v>287</v>
      </c>
      <c r="C91" s="213" t="s">
        <v>284</v>
      </c>
      <c r="D91" s="117">
        <f>E91+F91+G91+H91</f>
        <v>3330</v>
      </c>
      <c r="E91" s="118">
        <v>3330</v>
      </c>
      <c r="F91" s="118"/>
      <c r="G91" s="118"/>
      <c r="H91" s="181"/>
      <c r="I91" s="113"/>
      <c r="J91" s="113"/>
    </row>
    <row r="92" spans="1:10" ht="66.75" customHeight="1">
      <c r="A92" s="180" t="s">
        <v>143</v>
      </c>
      <c r="B92" s="490" t="s">
        <v>288</v>
      </c>
      <c r="C92" s="213" t="s">
        <v>285</v>
      </c>
      <c r="D92" s="117">
        <f>E92+F92+G92+H92</f>
        <v>2649</v>
      </c>
      <c r="E92" s="118">
        <v>2649</v>
      </c>
      <c r="F92" s="118"/>
      <c r="G92" s="118"/>
      <c r="H92" s="181"/>
      <c r="I92" s="113"/>
      <c r="J92" s="113"/>
    </row>
    <row r="93" spans="1:10" ht="57" customHeight="1">
      <c r="A93" s="180" t="s">
        <v>143</v>
      </c>
      <c r="B93" s="490" t="s">
        <v>274</v>
      </c>
      <c r="C93" s="116" t="s">
        <v>196</v>
      </c>
      <c r="D93" s="117">
        <f>E93+F93+G93+H93</f>
        <v>0</v>
      </c>
      <c r="E93" s="118"/>
      <c r="F93" s="118"/>
      <c r="G93" s="118"/>
      <c r="H93" s="181"/>
      <c r="I93" s="113"/>
      <c r="J93" s="113"/>
    </row>
    <row r="94" spans="1:10" ht="31.5">
      <c r="A94" s="180" t="s">
        <v>143</v>
      </c>
      <c r="B94" s="490" t="s">
        <v>195</v>
      </c>
      <c r="C94" s="120" t="s">
        <v>197</v>
      </c>
      <c r="D94" s="117">
        <f>E94+F94+G94+H94</f>
        <v>-269989.1</v>
      </c>
      <c r="E94" s="118"/>
      <c r="F94" s="118">
        <v>-152994</v>
      </c>
      <c r="G94" s="118">
        <v>-91197.1</v>
      </c>
      <c r="H94" s="181">
        <v>-25798</v>
      </c>
      <c r="I94" s="113"/>
      <c r="J94" s="113"/>
    </row>
    <row r="95" spans="1:10" ht="31.5">
      <c r="A95" s="178" t="s">
        <v>143</v>
      </c>
      <c r="B95" s="491" t="s">
        <v>289</v>
      </c>
      <c r="C95" s="492" t="s">
        <v>317</v>
      </c>
      <c r="D95" s="115">
        <f>D96</f>
        <v>590487.15</v>
      </c>
      <c r="E95" s="115">
        <f>E96</f>
        <v>0</v>
      </c>
      <c r="F95" s="115">
        <f>F96</f>
        <v>325200</v>
      </c>
      <c r="G95" s="115">
        <f>G96</f>
        <v>211446.15</v>
      </c>
      <c r="H95" s="179">
        <f>H96</f>
        <v>53841</v>
      </c>
      <c r="I95" s="113"/>
      <c r="J95" s="113"/>
    </row>
    <row r="96" spans="1:10" ht="47.25">
      <c r="A96" s="180" t="s">
        <v>143</v>
      </c>
      <c r="B96" s="490" t="s">
        <v>294</v>
      </c>
      <c r="C96" s="486" t="s">
        <v>308</v>
      </c>
      <c r="D96" s="117">
        <f>E96+F96+G96+H96</f>
        <v>590487.15</v>
      </c>
      <c r="E96" s="118"/>
      <c r="F96" s="118">
        <f>(152994-798-1196+24200)+150000</f>
        <v>325200</v>
      </c>
      <c r="G96" s="118">
        <f>(91197.1-1197.1+12100)+109346.15</f>
        <v>211446.15</v>
      </c>
      <c r="H96" s="181">
        <f>(25798-798+12100)+16741</f>
        <v>53841</v>
      </c>
      <c r="I96" s="113">
        <v>276087.2</v>
      </c>
      <c r="J96" s="113"/>
    </row>
    <row r="97" spans="1:10" ht="31.5">
      <c r="A97" s="178" t="s">
        <v>143</v>
      </c>
      <c r="B97" s="491" t="s">
        <v>292</v>
      </c>
      <c r="C97" s="492" t="s">
        <v>290</v>
      </c>
      <c r="D97" s="115">
        <f>E97+F97+G97+H97</f>
        <v>5700</v>
      </c>
      <c r="E97" s="124">
        <f>E98</f>
        <v>0</v>
      </c>
      <c r="F97" s="124">
        <f>F98</f>
        <v>5700</v>
      </c>
      <c r="G97" s="124">
        <f>G98</f>
        <v>0</v>
      </c>
      <c r="H97" s="181">
        <f>H98</f>
        <v>0</v>
      </c>
      <c r="I97" s="113"/>
      <c r="J97" s="113"/>
    </row>
    <row r="98" spans="1:10" ht="31.5">
      <c r="A98" s="180" t="s">
        <v>143</v>
      </c>
      <c r="B98" s="490" t="s">
        <v>293</v>
      </c>
      <c r="C98" s="213" t="s">
        <v>291</v>
      </c>
      <c r="D98" s="117">
        <f>E98+F98+G98+H98</f>
        <v>5700</v>
      </c>
      <c r="E98" s="118"/>
      <c r="F98" s="118">
        <v>5700</v>
      </c>
      <c r="G98" s="118"/>
      <c r="H98" s="181"/>
      <c r="I98" s="113"/>
      <c r="J98" s="113"/>
    </row>
    <row r="99" spans="1:10" ht="15.75">
      <c r="A99" s="183" t="s">
        <v>62</v>
      </c>
      <c r="B99" s="123" t="s">
        <v>198</v>
      </c>
      <c r="C99" s="121" t="s">
        <v>199</v>
      </c>
      <c r="D99" s="124">
        <f>D100</f>
        <v>49.77</v>
      </c>
      <c r="E99" s="124">
        <f>E100</f>
        <v>6.5</v>
      </c>
      <c r="F99" s="124">
        <f>F100</f>
        <v>43.27</v>
      </c>
      <c r="G99" s="124">
        <f>G100</f>
        <v>0</v>
      </c>
      <c r="H99" s="184">
        <f>H100</f>
        <v>0</v>
      </c>
      <c r="I99" s="113"/>
      <c r="J99" s="113"/>
    </row>
    <row r="100" spans="1:10" ht="31.5">
      <c r="A100" s="185" t="s">
        <v>200</v>
      </c>
      <c r="B100" s="125" t="s">
        <v>201</v>
      </c>
      <c r="C100" s="122" t="s">
        <v>318</v>
      </c>
      <c r="D100" s="118">
        <f>E100+F100+G100+H100</f>
        <v>49.77</v>
      </c>
      <c r="E100" s="118">
        <v>6.5</v>
      </c>
      <c r="F100" s="118">
        <v>43.27</v>
      </c>
      <c r="G100" s="118"/>
      <c r="H100" s="181"/>
      <c r="I100" s="113"/>
      <c r="J100" s="113"/>
    </row>
    <row r="101" spans="1:10" ht="15.75">
      <c r="A101" s="185"/>
      <c r="B101" s="123"/>
      <c r="C101" s="121" t="s">
        <v>202</v>
      </c>
      <c r="D101" s="124">
        <f>D9+D63</f>
        <v>345876.06</v>
      </c>
      <c r="E101" s="124">
        <f>E9+E63</f>
        <v>6703.14</v>
      </c>
      <c r="F101" s="124">
        <f>F9+F63</f>
        <v>188990.17</v>
      </c>
      <c r="G101" s="124">
        <f>G9+G63</f>
        <v>121817.15</v>
      </c>
      <c r="H101" s="184">
        <f>D101-E101-F101-G101</f>
        <v>28365.6</v>
      </c>
      <c r="I101" s="113"/>
      <c r="J101" s="113"/>
    </row>
    <row r="102" spans="1:10" ht="31.5">
      <c r="A102" s="185"/>
      <c r="B102" s="123"/>
      <c r="C102" s="121" t="s">
        <v>203</v>
      </c>
      <c r="D102" s="124">
        <f>D101-D68</f>
        <v>343381.16</v>
      </c>
      <c r="E102" s="124">
        <f>E101-E68</f>
        <v>6703.14</v>
      </c>
      <c r="F102" s="124">
        <f>F101-F68</f>
        <v>186495.27</v>
      </c>
      <c r="G102" s="124">
        <f>G101-G68</f>
        <v>121817.15</v>
      </c>
      <c r="H102" s="184">
        <f>D102-E102-F102-G102</f>
        <v>28365.6</v>
      </c>
      <c r="I102" s="113"/>
      <c r="J102" s="113"/>
    </row>
    <row r="103" spans="1:10" ht="48" thickBot="1">
      <c r="A103" s="186"/>
      <c r="B103" s="187"/>
      <c r="C103" s="196" t="s">
        <v>204</v>
      </c>
      <c r="D103" s="188">
        <f>D9+D100</f>
        <v>9368.11</v>
      </c>
      <c r="E103" s="188">
        <f>E9+E100</f>
        <v>724.14</v>
      </c>
      <c r="F103" s="188">
        <f>F9+F100</f>
        <v>6753.27</v>
      </c>
      <c r="G103" s="188">
        <f>G9+G100</f>
        <v>1568.1</v>
      </c>
      <c r="H103" s="189">
        <f>D103-E103-F103-G103</f>
        <v>322.6</v>
      </c>
      <c r="I103" s="113"/>
      <c r="J103" s="113"/>
    </row>
    <row r="105" spans="1:6" ht="22.5" customHeight="1">
      <c r="A105" s="525" t="s">
        <v>319</v>
      </c>
      <c r="B105" s="526"/>
      <c r="C105" s="526"/>
      <c r="D105" s="526"/>
      <c r="E105" s="526"/>
      <c r="F105" s="526"/>
    </row>
    <row r="107" spans="3:8" ht="15.75">
      <c r="C107" s="194"/>
      <c r="D107" s="208" t="s">
        <v>273</v>
      </c>
      <c r="E107" s="208">
        <v>1</v>
      </c>
      <c r="F107" s="208">
        <v>2</v>
      </c>
      <c r="G107" s="208">
        <v>3</v>
      </c>
      <c r="H107" s="208">
        <v>4</v>
      </c>
    </row>
    <row r="108" spans="3:9" ht="15.75">
      <c r="C108" s="194" t="s">
        <v>270</v>
      </c>
      <c r="D108" s="209">
        <f>'[1]доходы'!$D$114+D101</f>
        <v>5712289.46</v>
      </c>
      <c r="E108" s="209">
        <f>'[1]доходы'!$E$114+E101</f>
        <v>1368112.64</v>
      </c>
      <c r="F108" s="209">
        <f>'[1]доходы'!$F$114+F101</f>
        <v>1723851.67</v>
      </c>
      <c r="G108" s="209">
        <f>'[1]доходы'!$G$114+G101</f>
        <v>1401585.05</v>
      </c>
      <c r="H108" s="209">
        <f>'[1]доходы'!$H$114+H101</f>
        <v>1218740.1</v>
      </c>
      <c r="I108" s="207">
        <f>SUM(E108:H108)</f>
        <v>5712289.46</v>
      </c>
    </row>
    <row r="109" spans="3:9" ht="0.75" customHeight="1">
      <c r="C109" s="194"/>
      <c r="D109" s="210">
        <f>E109+F109+G109+H109</f>
        <v>5841337420</v>
      </c>
      <c r="E109" s="210">
        <f>'[1]расходы'!$G$1845+расходы!H762</f>
        <v>1418398309.6</v>
      </c>
      <c r="F109" s="210">
        <f>'[1]расходы'!$H$1845+расходы!I762</f>
        <v>1750994126.09</v>
      </c>
      <c r="G109" s="210">
        <f>'[1]расходы'!$I$1845+расходы!J762</f>
        <v>1416085834.21</v>
      </c>
      <c r="H109" s="210">
        <f>'[1]расходы'!$J$1845+расходы!K762</f>
        <v>1255859150.1</v>
      </c>
      <c r="I109" s="207">
        <f>SUM(E109:H109)</f>
        <v>5841337420</v>
      </c>
    </row>
    <row r="110" spans="3:9" ht="15.75">
      <c r="C110" s="194" t="s">
        <v>271</v>
      </c>
      <c r="D110" s="211">
        <f>D109/1000</f>
        <v>5841337.4</v>
      </c>
      <c r="E110" s="211">
        <f>E109/1000</f>
        <v>1418398.3</v>
      </c>
      <c r="F110" s="211">
        <f>F109/1000</f>
        <v>1750994.1</v>
      </c>
      <c r="G110" s="211">
        <f>G109/1000</f>
        <v>1416085.8</v>
      </c>
      <c r="H110" s="211">
        <f>H109/1000</f>
        <v>1255859.2</v>
      </c>
      <c r="I110" s="207">
        <f>SUM(E110:H110)</f>
        <v>5841337.4</v>
      </c>
    </row>
    <row r="111" spans="3:9" ht="15.75">
      <c r="C111" s="194" t="s">
        <v>272</v>
      </c>
      <c r="D111" s="209">
        <f aca="true" t="shared" si="0" ref="D111:I111">D108-D110</f>
        <v>-129047.94</v>
      </c>
      <c r="E111" s="209">
        <f t="shared" si="0"/>
        <v>-50285.66</v>
      </c>
      <c r="F111" s="209">
        <f t="shared" si="0"/>
        <v>-27142.43</v>
      </c>
      <c r="G111" s="209">
        <f t="shared" si="0"/>
        <v>-14500.75</v>
      </c>
      <c r="H111" s="209">
        <f t="shared" si="0"/>
        <v>-37119.1</v>
      </c>
      <c r="I111" s="207">
        <f t="shared" si="0"/>
        <v>-129047.94</v>
      </c>
    </row>
  </sheetData>
  <mergeCells count="2">
    <mergeCell ref="B6:D6"/>
    <mergeCell ref="A105:F105"/>
  </mergeCells>
  <printOptions/>
  <pageMargins left="0.84" right="0.2362204724409449" top="0.46" bottom="0.53" header="0.2362204724409449" footer="0.53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1"/>
  <sheetViews>
    <sheetView tabSelected="1" workbookViewId="0" topLeftCell="A706">
      <selection activeCell="B763" sqref="B763:M811"/>
    </sheetView>
  </sheetViews>
  <sheetFormatPr defaultColWidth="9.125" defaultRowHeight="12.75"/>
  <cols>
    <col min="1" max="1" width="1.25" style="2" customWidth="1"/>
    <col min="2" max="2" width="21.25390625" style="722" customWidth="1"/>
    <col min="3" max="4" width="4.875" style="2" customWidth="1"/>
    <col min="5" max="5" width="6.875" style="2" customWidth="1"/>
    <col min="6" max="6" width="3.75390625" style="2" customWidth="1"/>
    <col min="7" max="7" width="5.25390625" style="2" customWidth="1"/>
    <col min="8" max="8" width="12.375" style="2" customWidth="1"/>
    <col min="9" max="9" width="11.75390625" style="2" customWidth="1"/>
    <col min="10" max="10" width="12.25390625" style="2" customWidth="1"/>
    <col min="11" max="11" width="11.625" style="2" customWidth="1"/>
    <col min="12" max="12" width="12.125" style="2" customWidth="1"/>
    <col min="13" max="13" width="23.375" style="2" customWidth="1"/>
    <col min="14" max="14" width="11.75390625" style="2" customWidth="1"/>
    <col min="15" max="15" width="13.125" style="2" customWidth="1"/>
    <col min="16" max="16" width="13.375" style="2" customWidth="1"/>
    <col min="17" max="17" width="12.75390625" style="2" customWidth="1"/>
    <col min="18" max="18" width="14.625" style="2" customWidth="1"/>
    <col min="19" max="215" width="9.125" style="2" customWidth="1"/>
    <col min="216" max="16384" width="9.125" style="2" customWidth="1"/>
  </cols>
  <sheetData>
    <row r="1" ht="15.75">
      <c r="K1" s="126" t="s">
        <v>264</v>
      </c>
    </row>
    <row r="2" ht="15.75">
      <c r="K2" s="126" t="s">
        <v>205</v>
      </c>
    </row>
    <row r="3" ht="15.75">
      <c r="K3" s="126" t="s">
        <v>206</v>
      </c>
    </row>
    <row r="4" ht="15.75">
      <c r="K4" s="126" t="s">
        <v>322</v>
      </c>
    </row>
    <row r="7" ht="15">
      <c r="C7" s="206" t="s">
        <v>266</v>
      </c>
    </row>
    <row r="9" spans="1:13" ht="26.25" customHeight="1" thickBot="1">
      <c r="A9" s="546" t="s">
        <v>1</v>
      </c>
      <c r="B9" s="547"/>
      <c r="C9" s="547"/>
      <c r="D9" s="547"/>
      <c r="E9" s="547"/>
      <c r="F9" s="547"/>
      <c r="G9" s="547"/>
      <c r="H9" s="547"/>
      <c r="I9" s="547"/>
      <c r="J9" s="4"/>
      <c r="K9" s="4"/>
      <c r="L9" s="5"/>
      <c r="M9" s="5"/>
    </row>
    <row r="10" spans="1:13" ht="37.5" customHeight="1" thickBot="1">
      <c r="A10" s="6"/>
      <c r="B10" s="7" t="s">
        <v>323</v>
      </c>
      <c r="C10" s="8" t="s">
        <v>2</v>
      </c>
      <c r="D10" s="8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8" t="s">
        <v>9</v>
      </c>
      <c r="K10" s="8" t="s">
        <v>10</v>
      </c>
      <c r="L10" s="8" t="s">
        <v>11</v>
      </c>
      <c r="M10" s="102" t="s">
        <v>12</v>
      </c>
    </row>
    <row r="11" spans="1:13" ht="18" customHeight="1">
      <c r="A11" s="3"/>
      <c r="B11" s="79"/>
      <c r="C11" s="548" t="s">
        <v>15</v>
      </c>
      <c r="D11" s="548"/>
      <c r="E11" s="548"/>
      <c r="F11" s="548"/>
      <c r="G11" s="548"/>
      <c r="H11" s="548"/>
      <c r="I11" s="548"/>
      <c r="J11" s="548"/>
      <c r="K11" s="548"/>
      <c r="L11" s="548"/>
      <c r="M11" s="549"/>
    </row>
    <row r="12" spans="1:13" ht="18" customHeight="1">
      <c r="A12" s="3"/>
      <c r="B12" s="234"/>
      <c r="C12" s="217">
        <v>704</v>
      </c>
      <c r="D12" s="218">
        <v>55</v>
      </c>
      <c r="E12" s="219">
        <v>4270000</v>
      </c>
      <c r="F12" s="218">
        <v>530</v>
      </c>
      <c r="G12" s="218">
        <v>223</v>
      </c>
      <c r="H12" s="223">
        <v>0</v>
      </c>
      <c r="I12" s="223">
        <v>0</v>
      </c>
      <c r="J12" s="223">
        <v>0</v>
      </c>
      <c r="K12" s="223">
        <v>29300</v>
      </c>
      <c r="L12" s="223">
        <v>29300</v>
      </c>
      <c r="M12" s="235"/>
    </row>
    <row r="13" spans="1:13" ht="18" customHeight="1">
      <c r="A13" s="3"/>
      <c r="B13" s="234"/>
      <c r="C13" s="217">
        <v>704</v>
      </c>
      <c r="D13" s="218">
        <v>55</v>
      </c>
      <c r="E13" s="219">
        <v>4270001</v>
      </c>
      <c r="F13" s="218">
        <v>327</v>
      </c>
      <c r="G13" s="218">
        <v>223</v>
      </c>
      <c r="H13" s="223">
        <v>0</v>
      </c>
      <c r="I13" s="223">
        <v>0</v>
      </c>
      <c r="J13" s="223">
        <v>0</v>
      </c>
      <c r="K13" s="223">
        <v>-29300</v>
      </c>
      <c r="L13" s="223">
        <v>-29300</v>
      </c>
      <c r="M13" s="235"/>
    </row>
    <row r="14" spans="1:13" ht="18" customHeight="1">
      <c r="A14" s="3"/>
      <c r="B14" s="550">
        <v>704</v>
      </c>
      <c r="C14" s="551"/>
      <c r="D14" s="551"/>
      <c r="E14" s="551"/>
      <c r="F14" s="551"/>
      <c r="G14" s="552"/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35"/>
    </row>
    <row r="15" spans="1:13" ht="12.75" customHeight="1">
      <c r="A15" s="17"/>
      <c r="B15" s="80"/>
      <c r="C15" s="217">
        <v>705</v>
      </c>
      <c r="D15" s="218">
        <v>55</v>
      </c>
      <c r="E15" s="219">
        <v>4290000</v>
      </c>
      <c r="F15" s="218">
        <v>450</v>
      </c>
      <c r="G15" s="218">
        <v>212</v>
      </c>
      <c r="H15" s="223">
        <v>0</v>
      </c>
      <c r="I15" s="223">
        <v>-26200</v>
      </c>
      <c r="J15" s="223">
        <v>-32000</v>
      </c>
      <c r="K15" s="223">
        <v>-9000</v>
      </c>
      <c r="L15" s="223">
        <v>-67200</v>
      </c>
      <c r="M15" s="13"/>
    </row>
    <row r="16" spans="1:13" ht="12.75" customHeight="1">
      <c r="A16" s="17"/>
      <c r="B16" s="80"/>
      <c r="C16" s="217">
        <v>705</v>
      </c>
      <c r="D16" s="218">
        <v>55</v>
      </c>
      <c r="E16" s="219">
        <v>4290000</v>
      </c>
      <c r="F16" s="218">
        <v>450</v>
      </c>
      <c r="G16" s="218">
        <v>222</v>
      </c>
      <c r="H16" s="223">
        <v>0</v>
      </c>
      <c r="I16" s="223">
        <v>-82500</v>
      </c>
      <c r="J16" s="223">
        <v>-80000</v>
      </c>
      <c r="K16" s="223">
        <v>-30000</v>
      </c>
      <c r="L16" s="223">
        <v>-192500</v>
      </c>
      <c r="M16" s="13"/>
    </row>
    <row r="17" spans="1:13" ht="12.75" customHeight="1">
      <c r="A17" s="17"/>
      <c r="B17" s="80"/>
      <c r="C17" s="217">
        <v>705</v>
      </c>
      <c r="D17" s="218">
        <v>55</v>
      </c>
      <c r="E17" s="219">
        <v>4290000</v>
      </c>
      <c r="F17" s="218">
        <v>450</v>
      </c>
      <c r="G17" s="218">
        <v>226</v>
      </c>
      <c r="H17" s="223">
        <v>0</v>
      </c>
      <c r="I17" s="223">
        <v>-301100</v>
      </c>
      <c r="J17" s="223">
        <v>-173000</v>
      </c>
      <c r="K17" s="223">
        <v>-235000</v>
      </c>
      <c r="L17" s="223">
        <v>-709100</v>
      </c>
      <c r="M17" s="13"/>
    </row>
    <row r="18" spans="1:13" ht="12.75" customHeight="1">
      <c r="A18" s="17"/>
      <c r="B18" s="541">
        <v>450</v>
      </c>
      <c r="C18" s="542"/>
      <c r="D18" s="542"/>
      <c r="E18" s="542"/>
      <c r="F18" s="542"/>
      <c r="G18" s="543"/>
      <c r="H18" s="224">
        <f>H17+H16+H15</f>
        <v>0</v>
      </c>
      <c r="I18" s="224">
        <f>I17+I16+I15</f>
        <v>-409800</v>
      </c>
      <c r="J18" s="224">
        <f>J17+J16+J15</f>
        <v>-285000</v>
      </c>
      <c r="K18" s="224">
        <f>K17+K16+K15</f>
        <v>-274000</v>
      </c>
      <c r="L18" s="224">
        <f>L17+L16+L15</f>
        <v>-968800</v>
      </c>
      <c r="M18" s="13"/>
    </row>
    <row r="19" spans="1:13" ht="12.75" customHeight="1">
      <c r="A19" s="17"/>
      <c r="B19" s="541">
        <v>4290000</v>
      </c>
      <c r="C19" s="542"/>
      <c r="D19" s="542"/>
      <c r="E19" s="542"/>
      <c r="F19" s="542"/>
      <c r="G19" s="543"/>
      <c r="H19" s="224">
        <f>H18</f>
        <v>0</v>
      </c>
      <c r="I19" s="224">
        <f>I18</f>
        <v>-409800</v>
      </c>
      <c r="J19" s="224">
        <f>J18</f>
        <v>-285000</v>
      </c>
      <c r="K19" s="224">
        <f>K18</f>
        <v>-274000</v>
      </c>
      <c r="L19" s="224">
        <f>L18</f>
        <v>-968800</v>
      </c>
      <c r="M19" s="13"/>
    </row>
    <row r="20" spans="1:13" ht="12.75" customHeight="1">
      <c r="A20" s="17"/>
      <c r="B20" s="80"/>
      <c r="C20" s="217">
        <v>705</v>
      </c>
      <c r="D20" s="218">
        <v>55</v>
      </c>
      <c r="E20" s="219">
        <v>5220100</v>
      </c>
      <c r="F20" s="218">
        <v>450</v>
      </c>
      <c r="G20" s="218">
        <v>212</v>
      </c>
      <c r="H20" s="223">
        <v>0</v>
      </c>
      <c r="I20" s="223">
        <v>26200</v>
      </c>
      <c r="J20" s="223">
        <v>32000</v>
      </c>
      <c r="K20" s="223">
        <v>9000</v>
      </c>
      <c r="L20" s="223">
        <v>67200</v>
      </c>
      <c r="M20" s="13"/>
    </row>
    <row r="21" spans="1:13" ht="12.75" customHeight="1">
      <c r="A21" s="17"/>
      <c r="B21" s="80"/>
      <c r="C21" s="217">
        <v>705</v>
      </c>
      <c r="D21" s="218">
        <v>55</v>
      </c>
      <c r="E21" s="219">
        <v>5220100</v>
      </c>
      <c r="F21" s="218">
        <v>450</v>
      </c>
      <c r="G21" s="218">
        <v>222</v>
      </c>
      <c r="H21" s="223">
        <v>0</v>
      </c>
      <c r="I21" s="223">
        <v>82500</v>
      </c>
      <c r="J21" s="223">
        <v>80000</v>
      </c>
      <c r="K21" s="223">
        <v>30000</v>
      </c>
      <c r="L21" s="223">
        <v>192500</v>
      </c>
      <c r="M21" s="13"/>
    </row>
    <row r="22" spans="1:13" ht="12.75" customHeight="1">
      <c r="A22" s="17"/>
      <c r="B22" s="80"/>
      <c r="C22" s="217">
        <v>705</v>
      </c>
      <c r="D22" s="218">
        <v>55</v>
      </c>
      <c r="E22" s="219">
        <v>5220100</v>
      </c>
      <c r="F22" s="218">
        <v>450</v>
      </c>
      <c r="G22" s="218">
        <v>226</v>
      </c>
      <c r="H22" s="223">
        <v>0</v>
      </c>
      <c r="I22" s="223">
        <v>301100</v>
      </c>
      <c r="J22" s="223">
        <v>173000</v>
      </c>
      <c r="K22" s="223">
        <v>235000</v>
      </c>
      <c r="L22" s="223">
        <v>709100</v>
      </c>
      <c r="M22" s="13"/>
    </row>
    <row r="23" spans="1:13" ht="12.75" customHeight="1">
      <c r="A23" s="17"/>
      <c r="B23" s="541">
        <v>450</v>
      </c>
      <c r="C23" s="542"/>
      <c r="D23" s="542"/>
      <c r="E23" s="542"/>
      <c r="F23" s="542"/>
      <c r="G23" s="543"/>
      <c r="H23" s="224">
        <f>SUM(H20:H22)</f>
        <v>0</v>
      </c>
      <c r="I23" s="224">
        <f>SUM(I20:I22)</f>
        <v>409800</v>
      </c>
      <c r="J23" s="224">
        <f>SUM(J20:J22)</f>
        <v>285000</v>
      </c>
      <c r="K23" s="224">
        <f>SUM(K20:K22)</f>
        <v>274000</v>
      </c>
      <c r="L23" s="224">
        <f>SUM(L20:L22)</f>
        <v>968800</v>
      </c>
      <c r="M23" s="13"/>
    </row>
    <row r="24" spans="1:13" ht="12.75" customHeight="1">
      <c r="A24" s="17"/>
      <c r="B24" s="541">
        <v>5220100</v>
      </c>
      <c r="C24" s="542"/>
      <c r="D24" s="542"/>
      <c r="E24" s="542"/>
      <c r="F24" s="542"/>
      <c r="G24" s="543"/>
      <c r="H24" s="224">
        <f>H23</f>
        <v>0</v>
      </c>
      <c r="I24" s="224">
        <f>I23</f>
        <v>409800</v>
      </c>
      <c r="J24" s="224">
        <f>J23</f>
        <v>285000</v>
      </c>
      <c r="K24" s="224">
        <f>K23</f>
        <v>274000</v>
      </c>
      <c r="L24" s="224">
        <f>L23</f>
        <v>968800</v>
      </c>
      <c r="M24" s="13"/>
    </row>
    <row r="25" spans="1:13" ht="12.75" customHeight="1">
      <c r="A25" s="17"/>
      <c r="B25" s="541">
        <v>705</v>
      </c>
      <c r="C25" s="542"/>
      <c r="D25" s="542"/>
      <c r="E25" s="542"/>
      <c r="F25" s="542"/>
      <c r="G25" s="543"/>
      <c r="H25" s="224">
        <f>H24+H19</f>
        <v>0</v>
      </c>
      <c r="I25" s="224">
        <f>I24+I19</f>
        <v>0</v>
      </c>
      <c r="J25" s="224">
        <f>J24+J19</f>
        <v>0</v>
      </c>
      <c r="K25" s="224">
        <f>K24+K19</f>
        <v>0</v>
      </c>
      <c r="L25" s="224">
        <f>L24+L19</f>
        <v>0</v>
      </c>
      <c r="M25" s="13"/>
    </row>
    <row r="26" spans="1:13" ht="12.75" customHeight="1">
      <c r="A26" s="17"/>
      <c r="B26" s="220"/>
      <c r="C26" s="217">
        <v>901</v>
      </c>
      <c r="D26" s="218">
        <v>55</v>
      </c>
      <c r="E26" s="219">
        <v>1020000</v>
      </c>
      <c r="F26" s="218">
        <v>214</v>
      </c>
      <c r="G26" s="218">
        <v>310</v>
      </c>
      <c r="H26" s="225">
        <v>0</v>
      </c>
      <c r="I26" s="224">
        <v>1300000</v>
      </c>
      <c r="J26" s="224">
        <v>800000</v>
      </c>
      <c r="K26" s="224"/>
      <c r="L26" s="225">
        <f>H26+I26+J26+K26</f>
        <v>2100000</v>
      </c>
      <c r="M26" s="13"/>
    </row>
    <row r="27" spans="1:13" ht="12.75" customHeight="1">
      <c r="A27" s="17"/>
      <c r="B27" s="541">
        <v>214</v>
      </c>
      <c r="C27" s="542"/>
      <c r="D27" s="542"/>
      <c r="E27" s="542"/>
      <c r="F27" s="542"/>
      <c r="G27" s="543"/>
      <c r="H27" s="224">
        <f>H26</f>
        <v>0</v>
      </c>
      <c r="I27" s="224">
        <f aca="true" t="shared" si="0" ref="I27:L28">I26</f>
        <v>1300000</v>
      </c>
      <c r="J27" s="224">
        <f t="shared" si="0"/>
        <v>800000</v>
      </c>
      <c r="K27" s="224">
        <f t="shared" si="0"/>
        <v>0</v>
      </c>
      <c r="L27" s="224">
        <f t="shared" si="0"/>
        <v>2100000</v>
      </c>
      <c r="M27" s="13"/>
    </row>
    <row r="28" spans="1:13" ht="12.75" customHeight="1">
      <c r="A28" s="17"/>
      <c r="B28" s="541">
        <v>1020000</v>
      </c>
      <c r="C28" s="542"/>
      <c r="D28" s="542"/>
      <c r="E28" s="542"/>
      <c r="F28" s="542"/>
      <c r="G28" s="543"/>
      <c r="H28" s="224">
        <f>H27</f>
        <v>0</v>
      </c>
      <c r="I28" s="224">
        <f t="shared" si="0"/>
        <v>1300000</v>
      </c>
      <c r="J28" s="224">
        <f t="shared" si="0"/>
        <v>800000</v>
      </c>
      <c r="K28" s="224">
        <f t="shared" si="0"/>
        <v>0</v>
      </c>
      <c r="L28" s="224">
        <f t="shared" si="0"/>
        <v>2100000</v>
      </c>
      <c r="M28" s="13"/>
    </row>
    <row r="29" spans="1:13" ht="12.75" customHeight="1">
      <c r="A29" s="17"/>
      <c r="B29" s="80"/>
      <c r="C29" s="217">
        <v>901</v>
      </c>
      <c r="D29" s="218">
        <v>55</v>
      </c>
      <c r="E29" s="219">
        <v>4520000</v>
      </c>
      <c r="F29" s="218">
        <v>327</v>
      </c>
      <c r="G29" s="218">
        <v>310</v>
      </c>
      <c r="H29" s="223">
        <v>0</v>
      </c>
      <c r="I29" s="223">
        <v>-180000</v>
      </c>
      <c r="J29" s="223">
        <v>-120000</v>
      </c>
      <c r="K29" s="223">
        <v>0</v>
      </c>
      <c r="L29" s="223">
        <v>-300000</v>
      </c>
      <c r="M29" s="13"/>
    </row>
    <row r="30" spans="1:13" ht="12.75" customHeight="1">
      <c r="A30" s="17"/>
      <c r="B30" s="541">
        <v>327</v>
      </c>
      <c r="C30" s="542"/>
      <c r="D30" s="542"/>
      <c r="E30" s="542"/>
      <c r="F30" s="542"/>
      <c r="G30" s="543"/>
      <c r="H30" s="224">
        <f>H29</f>
        <v>0</v>
      </c>
      <c r="I30" s="224">
        <f aca="true" t="shared" si="1" ref="I30:L31">I29</f>
        <v>-180000</v>
      </c>
      <c r="J30" s="224">
        <f t="shared" si="1"/>
        <v>-120000</v>
      </c>
      <c r="K30" s="224">
        <f t="shared" si="1"/>
        <v>0</v>
      </c>
      <c r="L30" s="224">
        <f t="shared" si="1"/>
        <v>-300000</v>
      </c>
      <c r="M30" s="13"/>
    </row>
    <row r="31" spans="1:13" ht="12.75" customHeight="1">
      <c r="A31" s="17"/>
      <c r="B31" s="541">
        <v>4520000</v>
      </c>
      <c r="C31" s="542"/>
      <c r="D31" s="542"/>
      <c r="E31" s="542"/>
      <c r="F31" s="542"/>
      <c r="G31" s="543"/>
      <c r="H31" s="224">
        <f>H30</f>
        <v>0</v>
      </c>
      <c r="I31" s="224">
        <f t="shared" si="1"/>
        <v>-180000</v>
      </c>
      <c r="J31" s="224">
        <f t="shared" si="1"/>
        <v>-120000</v>
      </c>
      <c r="K31" s="224">
        <f t="shared" si="1"/>
        <v>0</v>
      </c>
      <c r="L31" s="224">
        <f t="shared" si="1"/>
        <v>-300000</v>
      </c>
      <c r="M31" s="13"/>
    </row>
    <row r="32" spans="1:13" ht="12.75" customHeight="1">
      <c r="A32" s="17"/>
      <c r="B32" s="80"/>
      <c r="C32" s="217">
        <v>901</v>
      </c>
      <c r="D32" s="218">
        <v>55</v>
      </c>
      <c r="E32" s="219">
        <v>4690000</v>
      </c>
      <c r="F32" s="218">
        <v>327</v>
      </c>
      <c r="G32" s="218">
        <v>310</v>
      </c>
      <c r="H32" s="223">
        <v>0</v>
      </c>
      <c r="I32" s="223">
        <v>-36000</v>
      </c>
      <c r="J32" s="223">
        <v>-96000</v>
      </c>
      <c r="K32" s="223">
        <v>0</v>
      </c>
      <c r="L32" s="223">
        <v>-132000</v>
      </c>
      <c r="M32" s="13"/>
    </row>
    <row r="33" spans="1:13" ht="12.75" customHeight="1">
      <c r="A33" s="17"/>
      <c r="B33" s="541">
        <v>327</v>
      </c>
      <c r="C33" s="542"/>
      <c r="D33" s="542"/>
      <c r="E33" s="542"/>
      <c r="F33" s="542"/>
      <c r="G33" s="543"/>
      <c r="H33" s="224">
        <f>H32</f>
        <v>0</v>
      </c>
      <c r="I33" s="224">
        <f>I32</f>
        <v>-36000</v>
      </c>
      <c r="J33" s="224">
        <f>J32</f>
        <v>-96000</v>
      </c>
      <c r="K33" s="224">
        <f>K32</f>
        <v>0</v>
      </c>
      <c r="L33" s="224">
        <f>L32</f>
        <v>-132000</v>
      </c>
      <c r="M33" s="13"/>
    </row>
    <row r="34" spans="1:13" ht="12.75" customHeight="1">
      <c r="A34" s="17"/>
      <c r="B34" s="220"/>
      <c r="C34" s="217">
        <v>901</v>
      </c>
      <c r="D34" s="218">
        <v>55</v>
      </c>
      <c r="E34" s="219">
        <v>4690000</v>
      </c>
      <c r="F34" s="218">
        <v>530</v>
      </c>
      <c r="G34" s="218">
        <v>225</v>
      </c>
      <c r="H34" s="223">
        <v>0</v>
      </c>
      <c r="I34" s="223">
        <v>0</v>
      </c>
      <c r="J34" s="223">
        <v>0</v>
      </c>
      <c r="K34" s="223">
        <v>101900</v>
      </c>
      <c r="L34" s="223">
        <v>101900</v>
      </c>
      <c r="M34" s="13"/>
    </row>
    <row r="35" spans="1:13" ht="12.75" customHeight="1">
      <c r="A35" s="17"/>
      <c r="B35" s="541">
        <v>4690000</v>
      </c>
      <c r="C35" s="542"/>
      <c r="D35" s="542"/>
      <c r="E35" s="542"/>
      <c r="F35" s="542"/>
      <c r="G35" s="543"/>
      <c r="H35" s="224">
        <f>H33</f>
        <v>0</v>
      </c>
      <c r="I35" s="224">
        <f>I33</f>
        <v>-36000</v>
      </c>
      <c r="J35" s="224">
        <f>J33</f>
        <v>-96000</v>
      </c>
      <c r="K35" s="224">
        <f>K34</f>
        <v>101900</v>
      </c>
      <c r="L35" s="224">
        <f>L34+L33</f>
        <v>-30100</v>
      </c>
      <c r="M35" s="13"/>
    </row>
    <row r="36" spans="1:13" ht="12.75" customHeight="1">
      <c r="A36" s="17"/>
      <c r="B36" s="220"/>
      <c r="C36" s="217">
        <v>901</v>
      </c>
      <c r="D36" s="218">
        <v>55</v>
      </c>
      <c r="E36" s="219">
        <v>4690001</v>
      </c>
      <c r="F36" s="218">
        <v>327</v>
      </c>
      <c r="G36" s="218">
        <v>225</v>
      </c>
      <c r="H36" s="223">
        <v>0</v>
      </c>
      <c r="I36" s="223">
        <v>0</v>
      </c>
      <c r="J36" s="223">
        <v>0</v>
      </c>
      <c r="K36" s="223">
        <v>-101900</v>
      </c>
      <c r="L36" s="223">
        <v>-101900</v>
      </c>
      <c r="M36" s="13"/>
    </row>
    <row r="37" spans="1:13" ht="12.75" customHeight="1">
      <c r="A37" s="17"/>
      <c r="B37" s="541">
        <v>4690001</v>
      </c>
      <c r="C37" s="542"/>
      <c r="D37" s="542"/>
      <c r="E37" s="542"/>
      <c r="F37" s="542"/>
      <c r="G37" s="543"/>
      <c r="H37" s="224">
        <f>H36</f>
        <v>0</v>
      </c>
      <c r="I37" s="224">
        <f>I36</f>
        <v>0</v>
      </c>
      <c r="J37" s="224">
        <f>J36</f>
        <v>0</v>
      </c>
      <c r="K37" s="224">
        <f>K36</f>
        <v>-101900</v>
      </c>
      <c r="L37" s="224">
        <f>L36</f>
        <v>-101900</v>
      </c>
      <c r="M37" s="13"/>
    </row>
    <row r="38" spans="1:13" ht="12.75" customHeight="1">
      <c r="A38" s="17"/>
      <c r="B38" s="80"/>
      <c r="C38" s="217">
        <v>901</v>
      </c>
      <c r="D38" s="218">
        <v>55</v>
      </c>
      <c r="E38" s="219">
        <v>4700000</v>
      </c>
      <c r="F38" s="218">
        <v>327</v>
      </c>
      <c r="G38" s="218">
        <v>310</v>
      </c>
      <c r="H38" s="223">
        <v>0</v>
      </c>
      <c r="I38" s="223">
        <v>1516000</v>
      </c>
      <c r="J38" s="223">
        <v>0</v>
      </c>
      <c r="K38" s="223">
        <v>0</v>
      </c>
      <c r="L38" s="223">
        <f>I38</f>
        <v>1516000</v>
      </c>
      <c r="M38" s="13"/>
    </row>
    <row r="39" spans="1:13" ht="12.75" customHeight="1">
      <c r="A39" s="17"/>
      <c r="B39" s="541">
        <v>327</v>
      </c>
      <c r="C39" s="542"/>
      <c r="D39" s="542"/>
      <c r="E39" s="542"/>
      <c r="F39" s="542"/>
      <c r="G39" s="543"/>
      <c r="H39" s="224">
        <f>H38</f>
        <v>0</v>
      </c>
      <c r="I39" s="224">
        <f>I38</f>
        <v>1516000</v>
      </c>
      <c r="J39" s="224">
        <f>J38</f>
        <v>0</v>
      </c>
      <c r="K39" s="224">
        <f>K38</f>
        <v>0</v>
      </c>
      <c r="L39" s="224">
        <f>L38</f>
        <v>1516000</v>
      </c>
      <c r="M39" s="13"/>
    </row>
    <row r="40" spans="1:13" ht="12.75" customHeight="1">
      <c r="A40" s="17"/>
      <c r="B40" s="220"/>
      <c r="C40" s="217">
        <v>901</v>
      </c>
      <c r="D40" s="218">
        <v>55</v>
      </c>
      <c r="E40" s="219">
        <v>4700000</v>
      </c>
      <c r="F40" s="218">
        <v>530</v>
      </c>
      <c r="G40" s="218">
        <v>225</v>
      </c>
      <c r="H40" s="223">
        <v>0</v>
      </c>
      <c r="I40" s="223">
        <v>0</v>
      </c>
      <c r="J40" s="223">
        <v>0</v>
      </c>
      <c r="K40" s="223">
        <v>244200</v>
      </c>
      <c r="L40" s="223">
        <v>244200</v>
      </c>
      <c r="M40" s="13"/>
    </row>
    <row r="41" spans="1:13" ht="12.75" customHeight="1">
      <c r="A41" s="17"/>
      <c r="B41" s="541">
        <v>4700000</v>
      </c>
      <c r="C41" s="542"/>
      <c r="D41" s="542"/>
      <c r="E41" s="542"/>
      <c r="F41" s="542"/>
      <c r="G41" s="543"/>
      <c r="H41" s="224">
        <f>H39</f>
        <v>0</v>
      </c>
      <c r="I41" s="224">
        <f>I39</f>
        <v>1516000</v>
      </c>
      <c r="J41" s="224">
        <f>J39</f>
        <v>0</v>
      </c>
      <c r="K41" s="224">
        <f>K40</f>
        <v>244200</v>
      </c>
      <c r="L41" s="224">
        <f>L40+L39</f>
        <v>1760200</v>
      </c>
      <c r="M41" s="13"/>
    </row>
    <row r="42" spans="1:13" ht="12.75" customHeight="1">
      <c r="A42" s="17"/>
      <c r="B42" s="220"/>
      <c r="C42" s="217">
        <v>901</v>
      </c>
      <c r="D42" s="218">
        <v>55</v>
      </c>
      <c r="E42" s="219">
        <v>4700001</v>
      </c>
      <c r="F42" s="218">
        <v>327</v>
      </c>
      <c r="G42" s="218">
        <v>225</v>
      </c>
      <c r="H42" s="223">
        <v>0</v>
      </c>
      <c r="I42" s="223">
        <v>0</v>
      </c>
      <c r="J42" s="223">
        <v>0</v>
      </c>
      <c r="K42" s="223">
        <v>-244200</v>
      </c>
      <c r="L42" s="223">
        <v>-244200</v>
      </c>
      <c r="M42" s="13"/>
    </row>
    <row r="43" spans="1:13" ht="12.75" customHeight="1">
      <c r="A43" s="17"/>
      <c r="B43" s="541">
        <v>4700001</v>
      </c>
      <c r="C43" s="542"/>
      <c r="D43" s="542"/>
      <c r="E43" s="542"/>
      <c r="F43" s="542"/>
      <c r="G43" s="543"/>
      <c r="H43" s="224">
        <f>H42</f>
        <v>0</v>
      </c>
      <c r="I43" s="224">
        <f>I42</f>
        <v>0</v>
      </c>
      <c r="J43" s="224">
        <f>J42</f>
        <v>0</v>
      </c>
      <c r="K43" s="224">
        <f>K42</f>
        <v>-244200</v>
      </c>
      <c r="L43" s="224">
        <f>L42</f>
        <v>-244200</v>
      </c>
      <c r="M43" s="13"/>
    </row>
    <row r="44" spans="1:13" ht="12.75" customHeight="1">
      <c r="A44" s="17"/>
      <c r="B44" s="80"/>
      <c r="C44" s="217">
        <v>901</v>
      </c>
      <c r="D44" s="218">
        <v>55</v>
      </c>
      <c r="E44" s="219">
        <v>4710000</v>
      </c>
      <c r="F44" s="218">
        <v>327</v>
      </c>
      <c r="G44" s="218">
        <v>310</v>
      </c>
      <c r="H44" s="223">
        <v>0</v>
      </c>
      <c r="I44" s="223">
        <v>-70000</v>
      </c>
      <c r="J44" s="223">
        <v>0</v>
      </c>
      <c r="K44" s="223">
        <v>0</v>
      </c>
      <c r="L44" s="223">
        <v>-70000</v>
      </c>
      <c r="M44" s="13"/>
    </row>
    <row r="45" spans="1:13" ht="12.75" customHeight="1">
      <c r="A45" s="17"/>
      <c r="B45" s="541">
        <v>327</v>
      </c>
      <c r="C45" s="542"/>
      <c r="D45" s="542"/>
      <c r="E45" s="542"/>
      <c r="F45" s="542"/>
      <c r="G45" s="543"/>
      <c r="H45" s="224">
        <f>H44</f>
        <v>0</v>
      </c>
      <c r="I45" s="224">
        <f>I44</f>
        <v>-70000</v>
      </c>
      <c r="J45" s="224">
        <f>J44</f>
        <v>0</v>
      </c>
      <c r="K45" s="224">
        <f>K44</f>
        <v>0</v>
      </c>
      <c r="L45" s="224">
        <f>L44</f>
        <v>-70000</v>
      </c>
      <c r="M45" s="13"/>
    </row>
    <row r="46" spans="1:13" ht="12.75" customHeight="1">
      <c r="A46" s="17"/>
      <c r="B46" s="220"/>
      <c r="C46" s="217">
        <v>901</v>
      </c>
      <c r="D46" s="218">
        <v>55</v>
      </c>
      <c r="E46" s="219">
        <v>4710000</v>
      </c>
      <c r="F46" s="218">
        <v>530</v>
      </c>
      <c r="G46" s="218">
        <v>225</v>
      </c>
      <c r="H46" s="223">
        <v>0</v>
      </c>
      <c r="I46" s="223">
        <v>0</v>
      </c>
      <c r="J46" s="223">
        <v>0</v>
      </c>
      <c r="K46" s="223">
        <v>11100</v>
      </c>
      <c r="L46" s="223">
        <v>11100</v>
      </c>
      <c r="M46" s="13"/>
    </row>
    <row r="47" spans="1:13" ht="12.75" customHeight="1">
      <c r="A47" s="17"/>
      <c r="B47" s="541">
        <v>4710000</v>
      </c>
      <c r="C47" s="542"/>
      <c r="D47" s="542"/>
      <c r="E47" s="542"/>
      <c r="F47" s="542"/>
      <c r="G47" s="543"/>
      <c r="H47" s="224">
        <f>H45</f>
        <v>0</v>
      </c>
      <c r="I47" s="224">
        <f>I45</f>
        <v>-70000</v>
      </c>
      <c r="J47" s="224">
        <f>J45</f>
        <v>0</v>
      </c>
      <c r="K47" s="224">
        <f>K46</f>
        <v>11100</v>
      </c>
      <c r="L47" s="224">
        <f>L46+L45</f>
        <v>-58900</v>
      </c>
      <c r="M47" s="13"/>
    </row>
    <row r="48" spans="1:13" ht="12.75" customHeight="1">
      <c r="A48" s="17"/>
      <c r="B48" s="220"/>
      <c r="C48" s="217">
        <v>901</v>
      </c>
      <c r="D48" s="218">
        <v>55</v>
      </c>
      <c r="E48" s="219">
        <v>4710001</v>
      </c>
      <c r="F48" s="218">
        <v>327</v>
      </c>
      <c r="G48" s="218">
        <v>225</v>
      </c>
      <c r="H48" s="223">
        <v>0</v>
      </c>
      <c r="I48" s="223">
        <v>0</v>
      </c>
      <c r="J48" s="223">
        <v>0</v>
      </c>
      <c r="K48" s="223">
        <v>-11100</v>
      </c>
      <c r="L48" s="223">
        <v>-11100</v>
      </c>
      <c r="M48" s="13"/>
    </row>
    <row r="49" spans="1:13" ht="12.75" customHeight="1">
      <c r="A49" s="17"/>
      <c r="B49" s="541">
        <v>4710001</v>
      </c>
      <c r="C49" s="542"/>
      <c r="D49" s="542"/>
      <c r="E49" s="542"/>
      <c r="F49" s="542"/>
      <c r="G49" s="543"/>
      <c r="H49" s="224">
        <f>H48</f>
        <v>0</v>
      </c>
      <c r="I49" s="224">
        <f>I48</f>
        <v>0</v>
      </c>
      <c r="J49" s="224">
        <f>J48</f>
        <v>0</v>
      </c>
      <c r="K49" s="224">
        <f>K48</f>
        <v>-11100</v>
      </c>
      <c r="L49" s="224">
        <f>L48</f>
        <v>-11100</v>
      </c>
      <c r="M49" s="13"/>
    </row>
    <row r="50" spans="1:13" ht="12.75" customHeight="1">
      <c r="A50" s="17"/>
      <c r="B50" s="220"/>
      <c r="C50" s="481">
        <v>901</v>
      </c>
      <c r="D50" s="482">
        <v>55</v>
      </c>
      <c r="E50" s="483">
        <v>4710002</v>
      </c>
      <c r="F50" s="482">
        <v>327</v>
      </c>
      <c r="G50" s="482">
        <v>310</v>
      </c>
      <c r="H50" s="484">
        <v>0</v>
      </c>
      <c r="I50" s="484">
        <v>180300</v>
      </c>
      <c r="J50" s="484">
        <v>-47500</v>
      </c>
      <c r="K50" s="484">
        <v>-132800</v>
      </c>
      <c r="L50" s="484">
        <v>0</v>
      </c>
      <c r="M50" s="13"/>
    </row>
    <row r="51" spans="1:13" ht="12.75" customHeight="1">
      <c r="A51" s="17"/>
      <c r="B51" s="220"/>
      <c r="C51" s="481">
        <v>901</v>
      </c>
      <c r="D51" s="482">
        <v>55</v>
      </c>
      <c r="E51" s="483">
        <v>4710002</v>
      </c>
      <c r="F51" s="482">
        <v>327</v>
      </c>
      <c r="G51" s="482">
        <v>340</v>
      </c>
      <c r="H51" s="484">
        <v>0</v>
      </c>
      <c r="I51" s="484">
        <v>197700</v>
      </c>
      <c r="J51" s="484">
        <v>-197700</v>
      </c>
      <c r="K51" s="484">
        <v>0</v>
      </c>
      <c r="L51" s="484">
        <v>0</v>
      </c>
      <c r="M51" s="13"/>
    </row>
    <row r="52" spans="1:13" ht="12.75" customHeight="1">
      <c r="A52" s="17"/>
      <c r="B52" s="541">
        <v>327</v>
      </c>
      <c r="C52" s="542"/>
      <c r="D52" s="542"/>
      <c r="E52" s="542"/>
      <c r="F52" s="542"/>
      <c r="G52" s="543"/>
      <c r="H52" s="224">
        <f>H51+H50</f>
        <v>0</v>
      </c>
      <c r="I52" s="224">
        <f>I51+I50</f>
        <v>378000</v>
      </c>
      <c r="J52" s="224">
        <f>J51+J50</f>
        <v>-245200</v>
      </c>
      <c r="K52" s="224">
        <f>K51+K50</f>
        <v>-132800</v>
      </c>
      <c r="L52" s="224">
        <f>L51+L50</f>
        <v>0</v>
      </c>
      <c r="M52" s="13"/>
    </row>
    <row r="53" spans="1:13" ht="12.75" customHeight="1">
      <c r="A53" s="17"/>
      <c r="B53" s="541">
        <v>4710002</v>
      </c>
      <c r="C53" s="542"/>
      <c r="D53" s="542"/>
      <c r="E53" s="542"/>
      <c r="F53" s="542"/>
      <c r="G53" s="543"/>
      <c r="H53" s="224">
        <f>H52</f>
        <v>0</v>
      </c>
      <c r="I53" s="224">
        <f>I52</f>
        <v>378000</v>
      </c>
      <c r="J53" s="224">
        <f>J52</f>
        <v>-245200</v>
      </c>
      <c r="K53" s="224">
        <f>K52</f>
        <v>-132800</v>
      </c>
      <c r="L53" s="224">
        <f>L52</f>
        <v>0</v>
      </c>
      <c r="M53" s="13"/>
    </row>
    <row r="54" spans="1:13" ht="12.75" customHeight="1">
      <c r="A54" s="17"/>
      <c r="B54" s="80"/>
      <c r="C54" s="217">
        <v>901</v>
      </c>
      <c r="D54" s="218">
        <v>55</v>
      </c>
      <c r="E54" s="219">
        <v>4720000</v>
      </c>
      <c r="F54" s="218">
        <v>327</v>
      </c>
      <c r="G54" s="218">
        <v>310</v>
      </c>
      <c r="H54" s="223">
        <v>0</v>
      </c>
      <c r="I54" s="223">
        <v>-35000</v>
      </c>
      <c r="J54" s="223">
        <v>0</v>
      </c>
      <c r="K54" s="223">
        <v>0</v>
      </c>
      <c r="L54" s="223">
        <v>-35000</v>
      </c>
      <c r="M54" s="13"/>
    </row>
    <row r="55" spans="1:13" ht="12.75" customHeight="1">
      <c r="A55" s="17"/>
      <c r="B55" s="541">
        <v>327</v>
      </c>
      <c r="C55" s="542"/>
      <c r="D55" s="542"/>
      <c r="E55" s="542"/>
      <c r="F55" s="542"/>
      <c r="G55" s="543"/>
      <c r="H55" s="224">
        <f>H54</f>
        <v>0</v>
      </c>
      <c r="I55" s="224">
        <f aca="true" t="shared" si="2" ref="I55:L56">I54</f>
        <v>-35000</v>
      </c>
      <c r="J55" s="224">
        <f t="shared" si="2"/>
        <v>0</v>
      </c>
      <c r="K55" s="224">
        <f t="shared" si="2"/>
        <v>0</v>
      </c>
      <c r="L55" s="224">
        <f t="shared" si="2"/>
        <v>-35000</v>
      </c>
      <c r="M55" s="13"/>
    </row>
    <row r="56" spans="1:13" ht="12.75" customHeight="1">
      <c r="A56" s="17"/>
      <c r="B56" s="541">
        <v>4720000</v>
      </c>
      <c r="C56" s="542"/>
      <c r="D56" s="542"/>
      <c r="E56" s="542"/>
      <c r="F56" s="542"/>
      <c r="G56" s="543"/>
      <c r="H56" s="224">
        <f>H55</f>
        <v>0</v>
      </c>
      <c r="I56" s="224">
        <f t="shared" si="2"/>
        <v>-35000</v>
      </c>
      <c r="J56" s="224">
        <f t="shared" si="2"/>
        <v>0</v>
      </c>
      <c r="K56" s="224">
        <f t="shared" si="2"/>
        <v>0</v>
      </c>
      <c r="L56" s="224">
        <f t="shared" si="2"/>
        <v>-35000</v>
      </c>
      <c r="M56" s="13"/>
    </row>
    <row r="57" spans="1:13" ht="12.75" customHeight="1">
      <c r="A57" s="17"/>
      <c r="B57" s="80"/>
      <c r="C57" s="217">
        <v>901</v>
      </c>
      <c r="D57" s="218">
        <v>55</v>
      </c>
      <c r="E57" s="219">
        <v>5220100</v>
      </c>
      <c r="F57" s="218">
        <v>327</v>
      </c>
      <c r="G57" s="218">
        <v>310</v>
      </c>
      <c r="H57" s="223">
        <v>0</v>
      </c>
      <c r="I57" s="223">
        <v>605000</v>
      </c>
      <c r="J57" s="223">
        <v>216000</v>
      </c>
      <c r="K57" s="223">
        <v>0</v>
      </c>
      <c r="L57" s="223">
        <v>821000</v>
      </c>
      <c r="M57" s="13"/>
    </row>
    <row r="58" spans="1:13" ht="12.75" customHeight="1">
      <c r="A58" s="221"/>
      <c r="B58" s="541">
        <v>327</v>
      </c>
      <c r="C58" s="542"/>
      <c r="D58" s="542"/>
      <c r="E58" s="542"/>
      <c r="F58" s="542"/>
      <c r="G58" s="543"/>
      <c r="H58" s="222">
        <f>H57</f>
        <v>0</v>
      </c>
      <c r="I58" s="222">
        <f aca="true" t="shared" si="3" ref="I58:L59">I57</f>
        <v>605000</v>
      </c>
      <c r="J58" s="222">
        <f t="shared" si="3"/>
        <v>216000</v>
      </c>
      <c r="K58" s="222">
        <f t="shared" si="3"/>
        <v>0</v>
      </c>
      <c r="L58" s="222">
        <f t="shared" si="3"/>
        <v>821000</v>
      </c>
      <c r="M58" s="13"/>
    </row>
    <row r="59" spans="1:13" ht="12.75" customHeight="1">
      <c r="A59" s="544">
        <v>522010</v>
      </c>
      <c r="B59" s="544"/>
      <c r="C59" s="544"/>
      <c r="D59" s="544"/>
      <c r="E59" s="544"/>
      <c r="F59" s="544"/>
      <c r="G59" s="545"/>
      <c r="H59" s="222">
        <f>H58</f>
        <v>0</v>
      </c>
      <c r="I59" s="222">
        <f t="shared" si="3"/>
        <v>605000</v>
      </c>
      <c r="J59" s="222">
        <f t="shared" si="3"/>
        <v>216000</v>
      </c>
      <c r="K59" s="222">
        <f t="shared" si="3"/>
        <v>0</v>
      </c>
      <c r="L59" s="222">
        <f t="shared" si="3"/>
        <v>821000</v>
      </c>
      <c r="M59" s="13"/>
    </row>
    <row r="60" spans="1:13" ht="12.75" customHeight="1">
      <c r="A60" s="17"/>
      <c r="B60" s="541">
        <v>901</v>
      </c>
      <c r="C60" s="542"/>
      <c r="D60" s="542"/>
      <c r="E60" s="542"/>
      <c r="F60" s="542"/>
      <c r="G60" s="543"/>
      <c r="H60" s="222">
        <f>H59+H56+H47+H41+H35+H31+H28+H37+H43+H49+H53</f>
        <v>0</v>
      </c>
      <c r="I60" s="222">
        <f>I59+I56+I47+I41+I35+I31+I28+I37+I43+I49+I53</f>
        <v>3478000</v>
      </c>
      <c r="J60" s="222">
        <f>J59+J56+J47+J41+J35+J31+J28+J37+J43+J49+J53</f>
        <v>554800</v>
      </c>
      <c r="K60" s="222">
        <f>K59+K56+K47+K41+K35+K31+K28+K37+K43+K49+K53</f>
        <v>-132800</v>
      </c>
      <c r="L60" s="222">
        <f>L59+L56+L47+L41+L35+L31+L28+L37+L43+L49+L53</f>
        <v>3900000</v>
      </c>
      <c r="M60" s="13"/>
    </row>
    <row r="61" spans="1:13" ht="12.75" customHeight="1">
      <c r="A61" s="17"/>
      <c r="B61" s="80"/>
      <c r="C61" s="64">
        <v>904</v>
      </c>
      <c r="D61" s="10">
        <v>55</v>
      </c>
      <c r="E61" s="11">
        <v>1020000</v>
      </c>
      <c r="F61" s="10">
        <v>214</v>
      </c>
      <c r="G61" s="10">
        <v>310</v>
      </c>
      <c r="H61" s="12">
        <v>0</v>
      </c>
      <c r="I61" s="12">
        <v>-1300000</v>
      </c>
      <c r="J61" s="12">
        <v>-800000</v>
      </c>
      <c r="K61" s="12"/>
      <c r="L61" s="223">
        <f>I61+J61+K61+H61</f>
        <v>-2100000</v>
      </c>
      <c r="M61" s="13"/>
    </row>
    <row r="62" spans="1:13" ht="12.75" customHeight="1">
      <c r="A62" s="17"/>
      <c r="B62" s="541">
        <v>214</v>
      </c>
      <c r="C62" s="542"/>
      <c r="D62" s="542"/>
      <c r="E62" s="542"/>
      <c r="F62" s="542"/>
      <c r="G62" s="543"/>
      <c r="H62" s="224">
        <f aca="true" t="shared" si="4" ref="H62:L64">H61</f>
        <v>0</v>
      </c>
      <c r="I62" s="224">
        <f t="shared" si="4"/>
        <v>-1300000</v>
      </c>
      <c r="J62" s="224">
        <f t="shared" si="4"/>
        <v>-800000</v>
      </c>
      <c r="K62" s="224">
        <f t="shared" si="4"/>
        <v>0</v>
      </c>
      <c r="L62" s="224">
        <f t="shared" si="4"/>
        <v>-2100000</v>
      </c>
      <c r="M62" s="13"/>
    </row>
    <row r="63" spans="1:13" ht="12.75" customHeight="1">
      <c r="A63" s="17"/>
      <c r="B63" s="541">
        <v>1020000</v>
      </c>
      <c r="C63" s="542"/>
      <c r="D63" s="542"/>
      <c r="E63" s="542"/>
      <c r="F63" s="542"/>
      <c r="G63" s="543"/>
      <c r="H63" s="224">
        <f t="shared" si="4"/>
        <v>0</v>
      </c>
      <c r="I63" s="224">
        <f t="shared" si="4"/>
        <v>-1300000</v>
      </c>
      <c r="J63" s="224">
        <f t="shared" si="4"/>
        <v>-800000</v>
      </c>
      <c r="K63" s="224">
        <f t="shared" si="4"/>
        <v>0</v>
      </c>
      <c r="L63" s="224">
        <f t="shared" si="4"/>
        <v>-2100000</v>
      </c>
      <c r="M63" s="13"/>
    </row>
    <row r="64" spans="1:13" ht="12.75" customHeight="1">
      <c r="A64" s="17"/>
      <c r="B64" s="541">
        <v>904</v>
      </c>
      <c r="C64" s="542"/>
      <c r="D64" s="542"/>
      <c r="E64" s="542"/>
      <c r="F64" s="542"/>
      <c r="G64" s="543"/>
      <c r="H64" s="222">
        <f t="shared" si="4"/>
        <v>0</v>
      </c>
      <c r="I64" s="222">
        <f t="shared" si="4"/>
        <v>-1300000</v>
      </c>
      <c r="J64" s="222">
        <f t="shared" si="4"/>
        <v>-800000</v>
      </c>
      <c r="K64" s="222">
        <f t="shared" si="4"/>
        <v>0</v>
      </c>
      <c r="L64" s="222">
        <f t="shared" si="4"/>
        <v>-2100000</v>
      </c>
      <c r="M64" s="13"/>
    </row>
    <row r="65" spans="1:13" ht="12.75" customHeight="1">
      <c r="A65" s="17"/>
      <c r="B65" s="723"/>
      <c r="C65" s="639">
        <v>55</v>
      </c>
      <c r="D65" s="639"/>
      <c r="E65" s="639"/>
      <c r="F65" s="639"/>
      <c r="G65" s="639"/>
      <c r="H65" s="14">
        <f>H64+H60+H25</f>
        <v>0</v>
      </c>
      <c r="I65" s="14">
        <f>I64+I60+I25</f>
        <v>2178000</v>
      </c>
      <c r="J65" s="14">
        <f>J64+J60+J25</f>
        <v>-245200</v>
      </c>
      <c r="K65" s="14">
        <f>K64+K60+K25</f>
        <v>-132800</v>
      </c>
      <c r="L65" s="14">
        <f>L64+L60+L25</f>
        <v>1800000</v>
      </c>
      <c r="M65" s="81"/>
    </row>
    <row r="66" spans="1:13" ht="12.75" customHeight="1">
      <c r="A66" s="1"/>
      <c r="B66" s="724"/>
      <c r="C66" s="553" t="s">
        <v>16</v>
      </c>
      <c r="D66" s="553"/>
      <c r="E66" s="553"/>
      <c r="F66" s="553"/>
      <c r="G66" s="553"/>
      <c r="H66" s="553"/>
      <c r="I66" s="553"/>
      <c r="J66" s="553"/>
      <c r="K66" s="553"/>
      <c r="L66" s="553"/>
      <c r="M66" s="554"/>
    </row>
    <row r="67" spans="1:13" ht="12.75">
      <c r="A67" s="17"/>
      <c r="B67" s="80"/>
      <c r="C67" s="226">
        <v>704</v>
      </c>
      <c r="D67" s="227">
        <v>57</v>
      </c>
      <c r="E67" s="228">
        <v>4270000</v>
      </c>
      <c r="F67" s="227">
        <v>327</v>
      </c>
      <c r="G67" s="227">
        <v>225</v>
      </c>
      <c r="H67" s="230">
        <v>1620000</v>
      </c>
      <c r="I67" s="230">
        <v>380000</v>
      </c>
      <c r="J67" s="230">
        <v>0</v>
      </c>
      <c r="K67" s="230">
        <v>0</v>
      </c>
      <c r="L67" s="230">
        <v>2000000</v>
      </c>
      <c r="M67" s="13" t="s">
        <v>13</v>
      </c>
    </row>
    <row r="68" spans="1:13" ht="12.75">
      <c r="A68" s="17"/>
      <c r="B68" s="541">
        <v>327</v>
      </c>
      <c r="C68" s="542"/>
      <c r="D68" s="542"/>
      <c r="E68" s="542"/>
      <c r="F68" s="542"/>
      <c r="G68" s="543"/>
      <c r="H68" s="231">
        <f>H67</f>
        <v>1620000</v>
      </c>
      <c r="I68" s="231">
        <f aca="true" t="shared" si="5" ref="I68:L70">I67</f>
        <v>380000</v>
      </c>
      <c r="J68" s="231">
        <f t="shared" si="5"/>
        <v>0</v>
      </c>
      <c r="K68" s="231">
        <f t="shared" si="5"/>
        <v>0</v>
      </c>
      <c r="L68" s="231">
        <f t="shared" si="5"/>
        <v>2000000</v>
      </c>
      <c r="M68" s="13"/>
    </row>
    <row r="69" spans="1:13" ht="12.75">
      <c r="A69" s="17"/>
      <c r="B69" s="541">
        <v>4270000</v>
      </c>
      <c r="C69" s="542"/>
      <c r="D69" s="542"/>
      <c r="E69" s="542"/>
      <c r="F69" s="542"/>
      <c r="G69" s="543"/>
      <c r="H69" s="231">
        <f>H68</f>
        <v>1620000</v>
      </c>
      <c r="I69" s="231">
        <f t="shared" si="5"/>
        <v>380000</v>
      </c>
      <c r="J69" s="231">
        <f t="shared" si="5"/>
        <v>0</v>
      </c>
      <c r="K69" s="231">
        <f t="shared" si="5"/>
        <v>0</v>
      </c>
      <c r="L69" s="231">
        <f t="shared" si="5"/>
        <v>2000000</v>
      </c>
      <c r="M69" s="13"/>
    </row>
    <row r="70" spans="1:13" ht="12.75">
      <c r="A70" s="17"/>
      <c r="B70" s="541">
        <v>704</v>
      </c>
      <c r="C70" s="542"/>
      <c r="D70" s="542"/>
      <c r="E70" s="542"/>
      <c r="F70" s="542"/>
      <c r="G70" s="543"/>
      <c r="H70" s="231">
        <f>H69</f>
        <v>1620000</v>
      </c>
      <c r="I70" s="231">
        <f t="shared" si="5"/>
        <v>380000</v>
      </c>
      <c r="J70" s="231">
        <f t="shared" si="5"/>
        <v>0</v>
      </c>
      <c r="K70" s="231">
        <f t="shared" si="5"/>
        <v>0</v>
      </c>
      <c r="L70" s="231">
        <f t="shared" si="5"/>
        <v>2000000</v>
      </c>
      <c r="M70" s="13"/>
    </row>
    <row r="71" spans="1:13" ht="12.75">
      <c r="A71" s="17"/>
      <c r="B71" s="80"/>
      <c r="C71" s="226">
        <v>801</v>
      </c>
      <c r="D71" s="227">
        <v>57</v>
      </c>
      <c r="E71" s="228">
        <v>4400000</v>
      </c>
      <c r="F71" s="227">
        <v>327</v>
      </c>
      <c r="G71" s="227">
        <v>310</v>
      </c>
      <c r="H71" s="230">
        <v>0</v>
      </c>
      <c r="I71" s="230">
        <v>-49000</v>
      </c>
      <c r="J71" s="230">
        <v>-41000</v>
      </c>
      <c r="K71" s="230">
        <v>0</v>
      </c>
      <c r="L71" s="230">
        <v>-90000</v>
      </c>
      <c r="M71" s="13"/>
    </row>
    <row r="72" spans="1:13" ht="12.75">
      <c r="A72" s="17"/>
      <c r="B72" s="541">
        <v>327</v>
      </c>
      <c r="C72" s="542"/>
      <c r="D72" s="542"/>
      <c r="E72" s="542"/>
      <c r="F72" s="542"/>
      <c r="G72" s="543"/>
      <c r="H72" s="231">
        <f>H71</f>
        <v>0</v>
      </c>
      <c r="I72" s="231">
        <f>I71</f>
        <v>-49000</v>
      </c>
      <c r="J72" s="231">
        <f>J71</f>
        <v>-41000</v>
      </c>
      <c r="K72" s="231">
        <f>K71</f>
        <v>0</v>
      </c>
      <c r="L72" s="231">
        <f>L71</f>
        <v>-90000</v>
      </c>
      <c r="M72" s="13"/>
    </row>
    <row r="73" spans="1:13" ht="12.75">
      <c r="A73" s="17"/>
      <c r="B73" s="220"/>
      <c r="C73" s="243">
        <v>801</v>
      </c>
      <c r="D73" s="244">
        <v>57</v>
      </c>
      <c r="E73" s="245">
        <v>4400000</v>
      </c>
      <c r="F73" s="244">
        <v>530</v>
      </c>
      <c r="G73" s="244">
        <v>224</v>
      </c>
      <c r="H73" s="246">
        <v>0</v>
      </c>
      <c r="I73" s="246">
        <v>11050</v>
      </c>
      <c r="J73" s="246">
        <v>5525</v>
      </c>
      <c r="K73" s="246">
        <v>5525</v>
      </c>
      <c r="L73" s="246">
        <v>22100</v>
      </c>
      <c r="M73" s="13"/>
    </row>
    <row r="74" spans="1:13" ht="12.75">
      <c r="A74" s="17"/>
      <c r="B74" s="541">
        <v>530</v>
      </c>
      <c r="C74" s="542"/>
      <c r="D74" s="542"/>
      <c r="E74" s="542"/>
      <c r="F74" s="542"/>
      <c r="G74" s="543"/>
      <c r="H74" s="247">
        <f>H73</f>
        <v>0</v>
      </c>
      <c r="I74" s="247">
        <f>I73</f>
        <v>11050</v>
      </c>
      <c r="J74" s="247">
        <f>J73</f>
        <v>5525</v>
      </c>
      <c r="K74" s="247">
        <f>K73</f>
        <v>5525</v>
      </c>
      <c r="L74" s="247">
        <f>L73</f>
        <v>22100</v>
      </c>
      <c r="M74" s="13"/>
    </row>
    <row r="75" spans="1:13" ht="12.75">
      <c r="A75" s="17"/>
      <c r="B75" s="541">
        <v>4400000</v>
      </c>
      <c r="C75" s="542"/>
      <c r="D75" s="542"/>
      <c r="E75" s="542"/>
      <c r="F75" s="542"/>
      <c r="G75" s="543"/>
      <c r="H75" s="231">
        <f>H74+H72</f>
        <v>0</v>
      </c>
      <c r="I75" s="231">
        <f>I74+I72</f>
        <v>-37950</v>
      </c>
      <c r="J75" s="231">
        <f>J74+J72</f>
        <v>-35475</v>
      </c>
      <c r="K75" s="231">
        <f>K74+K72</f>
        <v>5525</v>
      </c>
      <c r="L75" s="231">
        <f>L74+L72</f>
        <v>-67900</v>
      </c>
      <c r="M75" s="13"/>
    </row>
    <row r="76" spans="1:13" ht="12.75">
      <c r="A76" s="17"/>
      <c r="B76" s="80"/>
      <c r="C76" s="243">
        <v>801</v>
      </c>
      <c r="D76" s="244">
        <v>57</v>
      </c>
      <c r="E76" s="245">
        <v>4400001</v>
      </c>
      <c r="F76" s="244">
        <v>327</v>
      </c>
      <c r="G76" s="244">
        <v>224</v>
      </c>
      <c r="H76" s="246">
        <v>0</v>
      </c>
      <c r="I76" s="246">
        <v>-11050</v>
      </c>
      <c r="J76" s="246">
        <v>-5525</v>
      </c>
      <c r="K76" s="246">
        <v>-5525</v>
      </c>
      <c r="L76" s="246">
        <v>-22100</v>
      </c>
      <c r="M76" s="13"/>
    </row>
    <row r="77" spans="1:13" ht="12.75">
      <c r="A77" s="17"/>
      <c r="B77" s="240"/>
      <c r="C77" s="243">
        <v>801</v>
      </c>
      <c r="D77" s="244">
        <v>57</v>
      </c>
      <c r="E77" s="245">
        <v>4400001</v>
      </c>
      <c r="F77" s="244">
        <v>327</v>
      </c>
      <c r="G77" s="244">
        <v>212</v>
      </c>
      <c r="H77" s="246">
        <v>0</v>
      </c>
      <c r="I77" s="246">
        <v>22800</v>
      </c>
      <c r="J77" s="246">
        <v>0</v>
      </c>
      <c r="K77" s="246">
        <v>0</v>
      </c>
      <c r="L77" s="246">
        <v>22800</v>
      </c>
      <c r="M77" s="13"/>
    </row>
    <row r="78" spans="1:13" ht="12.75">
      <c r="A78" s="17"/>
      <c r="B78" s="240"/>
      <c r="C78" s="243">
        <v>801</v>
      </c>
      <c r="D78" s="244">
        <v>57</v>
      </c>
      <c r="E78" s="245">
        <v>4400001</v>
      </c>
      <c r="F78" s="244">
        <v>327</v>
      </c>
      <c r="G78" s="244">
        <v>222</v>
      </c>
      <c r="H78" s="246">
        <v>195898</v>
      </c>
      <c r="I78" s="246">
        <v>447012</v>
      </c>
      <c r="J78" s="246">
        <v>0</v>
      </c>
      <c r="K78" s="246">
        <v>0</v>
      </c>
      <c r="L78" s="246">
        <v>642910</v>
      </c>
      <c r="M78" s="13"/>
    </row>
    <row r="79" spans="1:13" ht="12.75">
      <c r="A79" s="17"/>
      <c r="B79" s="240"/>
      <c r="C79" s="243">
        <v>801</v>
      </c>
      <c r="D79" s="244">
        <v>57</v>
      </c>
      <c r="E79" s="245">
        <v>4400001</v>
      </c>
      <c r="F79" s="244">
        <v>327</v>
      </c>
      <c r="G79" s="244">
        <v>226</v>
      </c>
      <c r="H79" s="246">
        <v>143301.43</v>
      </c>
      <c r="I79" s="246">
        <v>0</v>
      </c>
      <c r="J79" s="246">
        <v>0</v>
      </c>
      <c r="K79" s="246">
        <v>0</v>
      </c>
      <c r="L79" s="246">
        <v>143301.43</v>
      </c>
      <c r="M79" s="13"/>
    </row>
    <row r="80" spans="1:13" ht="12.75">
      <c r="A80" s="17"/>
      <c r="B80" s="240"/>
      <c r="C80" s="243">
        <v>801</v>
      </c>
      <c r="D80" s="244">
        <v>57</v>
      </c>
      <c r="E80" s="245">
        <v>4400001</v>
      </c>
      <c r="F80" s="244">
        <v>327</v>
      </c>
      <c r="G80" s="244">
        <v>290</v>
      </c>
      <c r="H80" s="246">
        <v>179410</v>
      </c>
      <c r="I80" s="246">
        <v>0</v>
      </c>
      <c r="J80" s="246">
        <v>0</v>
      </c>
      <c r="K80" s="246">
        <v>0</v>
      </c>
      <c r="L80" s="246">
        <v>179410</v>
      </c>
      <c r="M80" s="13"/>
    </row>
    <row r="81" spans="1:13" ht="12.75">
      <c r="A81" s="17"/>
      <c r="B81" s="240"/>
      <c r="C81" s="243">
        <v>801</v>
      </c>
      <c r="D81" s="244">
        <v>57</v>
      </c>
      <c r="E81" s="245">
        <v>4400001</v>
      </c>
      <c r="F81" s="244">
        <v>327</v>
      </c>
      <c r="G81" s="244">
        <v>340</v>
      </c>
      <c r="H81" s="246">
        <v>225000</v>
      </c>
      <c r="I81" s="246">
        <v>0</v>
      </c>
      <c r="J81" s="246">
        <v>0</v>
      </c>
      <c r="K81" s="246">
        <v>0</v>
      </c>
      <c r="L81" s="246">
        <v>225000</v>
      </c>
      <c r="M81" s="13"/>
    </row>
    <row r="82" spans="1:13" ht="12.75">
      <c r="A82" s="17"/>
      <c r="B82" s="541">
        <v>327</v>
      </c>
      <c r="C82" s="542"/>
      <c r="D82" s="542"/>
      <c r="E82" s="542"/>
      <c r="F82" s="542"/>
      <c r="G82" s="543"/>
      <c r="H82" s="247">
        <f>SUM(H76:H81)</f>
        <v>743609.43</v>
      </c>
      <c r="I82" s="247">
        <f>SUM(I76:I81)</f>
        <v>458762</v>
      </c>
      <c r="J82" s="247">
        <f>SUM(J76:J81)</f>
        <v>-5525</v>
      </c>
      <c r="K82" s="247">
        <f>SUM(K76:K81)</f>
        <v>-5525</v>
      </c>
      <c r="L82" s="247">
        <f>SUM(L76:L81)</f>
        <v>1191321.43</v>
      </c>
      <c r="M82" s="13"/>
    </row>
    <row r="83" spans="1:13" ht="12.75">
      <c r="A83" s="17"/>
      <c r="B83" s="541">
        <v>4400001</v>
      </c>
      <c r="C83" s="542"/>
      <c r="D83" s="542"/>
      <c r="E83" s="542"/>
      <c r="F83" s="542"/>
      <c r="G83" s="543"/>
      <c r="H83" s="247">
        <f>H82</f>
        <v>743609.43</v>
      </c>
      <c r="I83" s="247">
        <f>I82</f>
        <v>458762</v>
      </c>
      <c r="J83" s="247">
        <f>J82</f>
        <v>-5525</v>
      </c>
      <c r="K83" s="247">
        <f>K82</f>
        <v>-5525</v>
      </c>
      <c r="L83" s="247">
        <f>L82</f>
        <v>1191321.43</v>
      </c>
      <c r="M83" s="13"/>
    </row>
    <row r="84" spans="1:13" ht="12.75">
      <c r="A84" s="17"/>
      <c r="B84" s="236"/>
      <c r="C84" s="237">
        <v>801</v>
      </c>
      <c r="D84" s="10">
        <v>57</v>
      </c>
      <c r="E84" s="11">
        <v>4410001</v>
      </c>
      <c r="F84" s="10">
        <v>327</v>
      </c>
      <c r="G84" s="10">
        <v>222</v>
      </c>
      <c r="H84" s="12">
        <v>48000</v>
      </c>
      <c r="I84" s="12">
        <v>0</v>
      </c>
      <c r="J84" s="12">
        <v>0</v>
      </c>
      <c r="K84" s="12">
        <v>0</v>
      </c>
      <c r="L84" s="238">
        <v>48000</v>
      </c>
      <c r="M84" s="13"/>
    </row>
    <row r="85" spans="1:13" ht="12.75">
      <c r="A85" s="17"/>
      <c r="B85" s="236"/>
      <c r="C85" s="237">
        <v>801</v>
      </c>
      <c r="D85" s="10">
        <v>57</v>
      </c>
      <c r="E85" s="11">
        <v>4410001</v>
      </c>
      <c r="F85" s="10">
        <v>327</v>
      </c>
      <c r="G85" s="10">
        <v>226</v>
      </c>
      <c r="H85" s="12">
        <v>553578.57</v>
      </c>
      <c r="I85" s="12">
        <v>0</v>
      </c>
      <c r="J85" s="12">
        <v>0</v>
      </c>
      <c r="K85" s="12">
        <v>0</v>
      </c>
      <c r="L85" s="238">
        <v>553578.57</v>
      </c>
      <c r="M85" s="13"/>
    </row>
    <row r="86" spans="1:13" ht="12.75">
      <c r="A86" s="17"/>
      <c r="B86" s="556">
        <v>327</v>
      </c>
      <c r="C86" s="556"/>
      <c r="D86" s="556"/>
      <c r="E86" s="556"/>
      <c r="F86" s="556"/>
      <c r="G86" s="556"/>
      <c r="H86" s="239">
        <v>601578.57</v>
      </c>
      <c r="I86" s="239">
        <v>0</v>
      </c>
      <c r="J86" s="239">
        <v>0</v>
      </c>
      <c r="K86" s="239">
        <v>0</v>
      </c>
      <c r="L86" s="239">
        <v>601578.57</v>
      </c>
      <c r="M86" s="13"/>
    </row>
    <row r="87" spans="1:13" ht="12.75">
      <c r="A87" s="17"/>
      <c r="B87" s="636">
        <v>4410001</v>
      </c>
      <c r="C87" s="637"/>
      <c r="D87" s="637"/>
      <c r="E87" s="637"/>
      <c r="F87" s="637"/>
      <c r="G87" s="638"/>
      <c r="H87" s="239">
        <f>H86</f>
        <v>601578.57</v>
      </c>
      <c r="I87" s="239">
        <f>I86</f>
        <v>0</v>
      </c>
      <c r="J87" s="239">
        <f>J86</f>
        <v>0</v>
      </c>
      <c r="K87" s="239">
        <f>K86</f>
        <v>0</v>
      </c>
      <c r="L87" s="239">
        <f>L86</f>
        <v>601578.57</v>
      </c>
      <c r="M87" s="13"/>
    </row>
    <row r="88" spans="1:13" ht="12.75">
      <c r="A88" s="17"/>
      <c r="B88" s="80"/>
      <c r="C88" s="243">
        <v>801</v>
      </c>
      <c r="D88" s="244">
        <v>57</v>
      </c>
      <c r="E88" s="245">
        <v>4420000</v>
      </c>
      <c r="F88" s="244">
        <v>530</v>
      </c>
      <c r="G88" s="244">
        <v>224</v>
      </c>
      <c r="H88" s="246">
        <v>0</v>
      </c>
      <c r="I88" s="246">
        <v>16725</v>
      </c>
      <c r="J88" s="246">
        <v>8725</v>
      </c>
      <c r="K88" s="246">
        <v>9450</v>
      </c>
      <c r="L88" s="246">
        <v>34900</v>
      </c>
      <c r="M88" s="13"/>
    </row>
    <row r="89" spans="1:13" ht="12.75">
      <c r="A89" s="17"/>
      <c r="B89" s="541">
        <v>530</v>
      </c>
      <c r="C89" s="542"/>
      <c r="D89" s="542"/>
      <c r="E89" s="542"/>
      <c r="F89" s="542"/>
      <c r="G89" s="543"/>
      <c r="H89" s="247">
        <f>H88</f>
        <v>0</v>
      </c>
      <c r="I89" s="247">
        <f aca="true" t="shared" si="6" ref="I89:L90">I88</f>
        <v>16725</v>
      </c>
      <c r="J89" s="247">
        <f t="shared" si="6"/>
        <v>8725</v>
      </c>
      <c r="K89" s="247">
        <f t="shared" si="6"/>
        <v>9450</v>
      </c>
      <c r="L89" s="247">
        <f t="shared" si="6"/>
        <v>34900</v>
      </c>
      <c r="M89" s="13"/>
    </row>
    <row r="90" spans="1:13" ht="12.75">
      <c r="A90" s="17"/>
      <c r="B90" s="541">
        <v>4420000</v>
      </c>
      <c r="C90" s="542"/>
      <c r="D90" s="542"/>
      <c r="E90" s="542"/>
      <c r="F90" s="542"/>
      <c r="G90" s="543"/>
      <c r="H90" s="247">
        <f>H89</f>
        <v>0</v>
      </c>
      <c r="I90" s="247">
        <f t="shared" si="6"/>
        <v>16725</v>
      </c>
      <c r="J90" s="247">
        <f t="shared" si="6"/>
        <v>8725</v>
      </c>
      <c r="K90" s="247">
        <f t="shared" si="6"/>
        <v>9450</v>
      </c>
      <c r="L90" s="247">
        <f t="shared" si="6"/>
        <v>34900</v>
      </c>
      <c r="M90" s="13"/>
    </row>
    <row r="91" spans="1:13" ht="12.75">
      <c r="A91" s="17"/>
      <c r="B91" s="240"/>
      <c r="C91" s="243">
        <v>801</v>
      </c>
      <c r="D91" s="244">
        <v>57</v>
      </c>
      <c r="E91" s="245">
        <v>4420001</v>
      </c>
      <c r="F91" s="244">
        <v>327</v>
      </c>
      <c r="G91" s="244">
        <v>224</v>
      </c>
      <c r="H91" s="246">
        <v>0</v>
      </c>
      <c r="I91" s="246">
        <v>-16725</v>
      </c>
      <c r="J91" s="246">
        <v>-8725</v>
      </c>
      <c r="K91" s="246">
        <v>-9450</v>
      </c>
      <c r="L91" s="246">
        <v>-34900</v>
      </c>
      <c r="M91" s="13"/>
    </row>
    <row r="92" spans="1:13" ht="12.75">
      <c r="A92" s="17"/>
      <c r="B92" s="541">
        <v>327</v>
      </c>
      <c r="C92" s="542"/>
      <c r="D92" s="542"/>
      <c r="E92" s="542"/>
      <c r="F92" s="542"/>
      <c r="G92" s="543"/>
      <c r="H92" s="247">
        <f>H91</f>
        <v>0</v>
      </c>
      <c r="I92" s="247">
        <f aca="true" t="shared" si="7" ref="I92:L93">I91</f>
        <v>-16725</v>
      </c>
      <c r="J92" s="247">
        <f t="shared" si="7"/>
        <v>-8725</v>
      </c>
      <c r="K92" s="247">
        <f t="shared" si="7"/>
        <v>-9450</v>
      </c>
      <c r="L92" s="247">
        <f t="shared" si="7"/>
        <v>-34900</v>
      </c>
      <c r="M92" s="13"/>
    </row>
    <row r="93" spans="1:13" ht="12.75">
      <c r="A93" s="17"/>
      <c r="B93" s="541">
        <v>4420001</v>
      </c>
      <c r="C93" s="542"/>
      <c r="D93" s="542"/>
      <c r="E93" s="542"/>
      <c r="F93" s="542"/>
      <c r="G93" s="543"/>
      <c r="H93" s="247">
        <f>H92</f>
        <v>0</v>
      </c>
      <c r="I93" s="247">
        <f t="shared" si="7"/>
        <v>-16725</v>
      </c>
      <c r="J93" s="247">
        <f t="shared" si="7"/>
        <v>-8725</v>
      </c>
      <c r="K93" s="247">
        <f t="shared" si="7"/>
        <v>-9450</v>
      </c>
      <c r="L93" s="247">
        <f t="shared" si="7"/>
        <v>-34900</v>
      </c>
      <c r="M93" s="13"/>
    </row>
    <row r="94" spans="1:13" ht="12.75">
      <c r="A94" s="17"/>
      <c r="B94" s="240"/>
      <c r="C94" s="243">
        <v>801</v>
      </c>
      <c r="D94" s="244">
        <v>57</v>
      </c>
      <c r="E94" s="245">
        <v>4430000</v>
      </c>
      <c r="F94" s="244">
        <v>530</v>
      </c>
      <c r="G94" s="244">
        <v>224</v>
      </c>
      <c r="H94" s="246">
        <v>0</v>
      </c>
      <c r="I94" s="246">
        <v>22050</v>
      </c>
      <c r="J94" s="246">
        <v>12050</v>
      </c>
      <c r="K94" s="246">
        <v>14100</v>
      </c>
      <c r="L94" s="246">
        <v>48200</v>
      </c>
      <c r="M94" s="13"/>
    </row>
    <row r="95" spans="1:13" ht="12.75">
      <c r="A95" s="17"/>
      <c r="B95" s="541">
        <v>530</v>
      </c>
      <c r="C95" s="542"/>
      <c r="D95" s="542"/>
      <c r="E95" s="542"/>
      <c r="F95" s="542"/>
      <c r="G95" s="543"/>
      <c r="H95" s="248">
        <f>H94</f>
        <v>0</v>
      </c>
      <c r="I95" s="248">
        <f aca="true" t="shared" si="8" ref="I95:L96">I94</f>
        <v>22050</v>
      </c>
      <c r="J95" s="248">
        <f t="shared" si="8"/>
        <v>12050</v>
      </c>
      <c r="K95" s="248">
        <f t="shared" si="8"/>
        <v>14100</v>
      </c>
      <c r="L95" s="248">
        <f t="shared" si="8"/>
        <v>48200</v>
      </c>
      <c r="M95" s="13"/>
    </row>
    <row r="96" spans="1:13" ht="12.75">
      <c r="A96" s="17"/>
      <c r="B96" s="541">
        <v>4430000</v>
      </c>
      <c r="C96" s="542"/>
      <c r="D96" s="542"/>
      <c r="E96" s="542"/>
      <c r="F96" s="542"/>
      <c r="G96" s="543"/>
      <c r="H96" s="248">
        <f>H95</f>
        <v>0</v>
      </c>
      <c r="I96" s="248">
        <f t="shared" si="8"/>
        <v>22050</v>
      </c>
      <c r="J96" s="248">
        <f t="shared" si="8"/>
        <v>12050</v>
      </c>
      <c r="K96" s="248">
        <f t="shared" si="8"/>
        <v>14100</v>
      </c>
      <c r="L96" s="248">
        <f t="shared" si="8"/>
        <v>48200</v>
      </c>
      <c r="M96" s="13"/>
    </row>
    <row r="97" spans="1:13" ht="12.75">
      <c r="A97" s="17"/>
      <c r="B97" s="240"/>
      <c r="C97" s="243">
        <v>801</v>
      </c>
      <c r="D97" s="244">
        <v>57</v>
      </c>
      <c r="E97" s="245">
        <v>4430001</v>
      </c>
      <c r="F97" s="244">
        <v>327</v>
      </c>
      <c r="G97" s="244">
        <v>224</v>
      </c>
      <c r="H97" s="246">
        <v>0</v>
      </c>
      <c r="I97" s="246">
        <v>-22050</v>
      </c>
      <c r="J97" s="246">
        <v>-12050</v>
      </c>
      <c r="K97" s="246">
        <v>-14100</v>
      </c>
      <c r="L97" s="246">
        <v>-48200</v>
      </c>
      <c r="M97" s="13"/>
    </row>
    <row r="98" spans="1:13" ht="12.75">
      <c r="A98" s="17"/>
      <c r="B98" s="236"/>
      <c r="C98" s="237">
        <v>801</v>
      </c>
      <c r="D98" s="10">
        <v>57</v>
      </c>
      <c r="E98" s="11">
        <v>4430001</v>
      </c>
      <c r="F98" s="10">
        <v>327</v>
      </c>
      <c r="G98" s="10">
        <v>226</v>
      </c>
      <c r="H98" s="12">
        <v>185000</v>
      </c>
      <c r="I98" s="12">
        <v>0</v>
      </c>
      <c r="J98" s="12">
        <v>0</v>
      </c>
      <c r="K98" s="12">
        <v>0</v>
      </c>
      <c r="L98" s="238">
        <f>H98</f>
        <v>185000</v>
      </c>
      <c r="M98" s="13"/>
    </row>
    <row r="99" spans="1:13" ht="12.75">
      <c r="A99" s="17"/>
      <c r="B99" s="236"/>
      <c r="C99" s="237">
        <v>801</v>
      </c>
      <c r="D99" s="10">
        <v>57</v>
      </c>
      <c r="E99" s="11">
        <v>4430001</v>
      </c>
      <c r="F99" s="10">
        <v>327</v>
      </c>
      <c r="G99" s="10">
        <v>310</v>
      </c>
      <c r="H99" s="12">
        <v>0</v>
      </c>
      <c r="I99" s="12">
        <v>0</v>
      </c>
      <c r="J99" s="12">
        <v>1670800</v>
      </c>
      <c r="K99" s="12">
        <v>0</v>
      </c>
      <c r="L99" s="238">
        <v>1670800</v>
      </c>
      <c r="M99" s="13"/>
    </row>
    <row r="100" spans="1:13" ht="12.75">
      <c r="A100" s="17"/>
      <c r="B100" s="556">
        <v>327</v>
      </c>
      <c r="C100" s="556"/>
      <c r="D100" s="556"/>
      <c r="E100" s="556"/>
      <c r="F100" s="556"/>
      <c r="G100" s="556"/>
      <c r="H100" s="239">
        <f>SUM(H97:H99)</f>
        <v>185000</v>
      </c>
      <c r="I100" s="239">
        <f>SUM(I97:I99)</f>
        <v>-22050</v>
      </c>
      <c r="J100" s="239">
        <f>SUM(J97:J99)</f>
        <v>1658750</v>
      </c>
      <c r="K100" s="239">
        <f>SUM(K97:K99)</f>
        <v>-14100</v>
      </c>
      <c r="L100" s="239">
        <f>SUM(L97:L99)</f>
        <v>1807600</v>
      </c>
      <c r="M100" s="13"/>
    </row>
    <row r="101" spans="1:13" ht="12.75">
      <c r="A101" s="17"/>
      <c r="B101" s="636">
        <v>4430001</v>
      </c>
      <c r="C101" s="637"/>
      <c r="D101" s="637"/>
      <c r="E101" s="637"/>
      <c r="F101" s="637"/>
      <c r="G101" s="638"/>
      <c r="H101" s="239">
        <f>H100</f>
        <v>185000</v>
      </c>
      <c r="I101" s="239">
        <f>I100</f>
        <v>-22050</v>
      </c>
      <c r="J101" s="239">
        <f>J100</f>
        <v>1658750</v>
      </c>
      <c r="K101" s="239">
        <f>K100</f>
        <v>-14100</v>
      </c>
      <c r="L101" s="239">
        <f>L100</f>
        <v>1807600</v>
      </c>
      <c r="M101" s="13"/>
    </row>
    <row r="102" spans="1:13" ht="12.75">
      <c r="A102" s="17"/>
      <c r="B102" s="80"/>
      <c r="C102" s="226">
        <v>801</v>
      </c>
      <c r="D102" s="227">
        <v>57</v>
      </c>
      <c r="E102" s="228">
        <v>5220100</v>
      </c>
      <c r="F102" s="227">
        <v>327</v>
      </c>
      <c r="G102" s="227">
        <v>310</v>
      </c>
      <c r="H102" s="230">
        <v>0</v>
      </c>
      <c r="I102" s="230">
        <v>49000</v>
      </c>
      <c r="J102" s="230">
        <v>41000</v>
      </c>
      <c r="K102" s="230">
        <v>0</v>
      </c>
      <c r="L102" s="230">
        <v>90000</v>
      </c>
      <c r="M102" s="13"/>
    </row>
    <row r="103" spans="1:13" ht="12.75">
      <c r="A103" s="17"/>
      <c r="B103" s="541">
        <v>327</v>
      </c>
      <c r="C103" s="542"/>
      <c r="D103" s="542"/>
      <c r="E103" s="542"/>
      <c r="F103" s="542"/>
      <c r="G103" s="543"/>
      <c r="H103" s="231">
        <f>H102</f>
        <v>0</v>
      </c>
      <c r="I103" s="231">
        <f aca="true" t="shared" si="9" ref="I103:L104">I102</f>
        <v>49000</v>
      </c>
      <c r="J103" s="231">
        <f t="shared" si="9"/>
        <v>41000</v>
      </c>
      <c r="K103" s="231">
        <f t="shared" si="9"/>
        <v>0</v>
      </c>
      <c r="L103" s="231">
        <f t="shared" si="9"/>
        <v>90000</v>
      </c>
      <c r="M103" s="13"/>
    </row>
    <row r="104" spans="1:13" ht="12.75">
      <c r="A104" s="17"/>
      <c r="B104" s="577">
        <v>5220100</v>
      </c>
      <c r="C104" s="577"/>
      <c r="D104" s="577"/>
      <c r="E104" s="577"/>
      <c r="F104" s="577"/>
      <c r="G104" s="577"/>
      <c r="H104" s="242">
        <f>H103</f>
        <v>0</v>
      </c>
      <c r="I104" s="242">
        <f t="shared" si="9"/>
        <v>49000</v>
      </c>
      <c r="J104" s="242">
        <f t="shared" si="9"/>
        <v>41000</v>
      </c>
      <c r="K104" s="242">
        <f t="shared" si="9"/>
        <v>0</v>
      </c>
      <c r="L104" s="242">
        <f t="shared" si="9"/>
        <v>90000</v>
      </c>
      <c r="M104" s="13"/>
    </row>
    <row r="105" spans="1:13" ht="12.75">
      <c r="A105" s="17"/>
      <c r="B105" s="725"/>
      <c r="C105" s="243">
        <v>801</v>
      </c>
      <c r="D105" s="244">
        <v>57</v>
      </c>
      <c r="E105" s="245">
        <v>5221400</v>
      </c>
      <c r="F105" s="244">
        <v>453</v>
      </c>
      <c r="G105" s="244">
        <v>222</v>
      </c>
      <c r="H105" s="246">
        <v>-243898</v>
      </c>
      <c r="I105" s="246">
        <v>-83500</v>
      </c>
      <c r="J105" s="246">
        <v>0</v>
      </c>
      <c r="K105" s="246">
        <v>0</v>
      </c>
      <c r="L105" s="246">
        <v>-327398</v>
      </c>
      <c r="M105" s="13"/>
    </row>
    <row r="106" spans="1:13" ht="12.75">
      <c r="A106" s="17"/>
      <c r="B106" s="725"/>
      <c r="C106" s="243">
        <v>801</v>
      </c>
      <c r="D106" s="244">
        <v>57</v>
      </c>
      <c r="E106" s="245">
        <v>5221400</v>
      </c>
      <c r="F106" s="244">
        <v>453</v>
      </c>
      <c r="G106" s="244">
        <v>226</v>
      </c>
      <c r="H106" s="246">
        <v>-796880</v>
      </c>
      <c r="I106" s="246">
        <v>-156312</v>
      </c>
      <c r="J106" s="246">
        <v>0</v>
      </c>
      <c r="K106" s="246">
        <v>0</v>
      </c>
      <c r="L106" s="246">
        <v>-953192</v>
      </c>
      <c r="M106" s="13"/>
    </row>
    <row r="107" spans="1:13" ht="12.75">
      <c r="A107" s="17"/>
      <c r="B107" s="725"/>
      <c r="C107" s="243">
        <v>801</v>
      </c>
      <c r="D107" s="244">
        <v>57</v>
      </c>
      <c r="E107" s="245">
        <v>5221400</v>
      </c>
      <c r="F107" s="244">
        <v>453</v>
      </c>
      <c r="G107" s="244">
        <v>290</v>
      </c>
      <c r="H107" s="246">
        <v>-179410</v>
      </c>
      <c r="I107" s="246">
        <v>-50000</v>
      </c>
      <c r="J107" s="246">
        <v>0</v>
      </c>
      <c r="K107" s="246">
        <v>0</v>
      </c>
      <c r="L107" s="246">
        <v>-229410</v>
      </c>
      <c r="M107" s="13"/>
    </row>
    <row r="108" spans="1:13" ht="12.75">
      <c r="A108" s="17"/>
      <c r="B108" s="725"/>
      <c r="C108" s="243">
        <v>801</v>
      </c>
      <c r="D108" s="244">
        <v>57</v>
      </c>
      <c r="E108" s="245">
        <v>5221400</v>
      </c>
      <c r="F108" s="244">
        <v>453</v>
      </c>
      <c r="G108" s="244">
        <v>340</v>
      </c>
      <c r="H108" s="246">
        <v>-310000</v>
      </c>
      <c r="I108" s="246">
        <v>-180000</v>
      </c>
      <c r="J108" s="246">
        <v>0</v>
      </c>
      <c r="K108" s="246">
        <v>0</v>
      </c>
      <c r="L108" s="246">
        <v>-490000</v>
      </c>
      <c r="M108" s="13"/>
    </row>
    <row r="109" spans="1:13" ht="12.75">
      <c r="A109" s="17"/>
      <c r="B109" s="520">
        <v>453</v>
      </c>
      <c r="C109" s="520"/>
      <c r="D109" s="520"/>
      <c r="E109" s="520"/>
      <c r="F109" s="520"/>
      <c r="G109" s="510"/>
      <c r="H109" s="246">
        <v>-1530188</v>
      </c>
      <c r="I109" s="246">
        <v>-469812</v>
      </c>
      <c r="J109" s="246">
        <v>0</v>
      </c>
      <c r="K109" s="246">
        <v>0</v>
      </c>
      <c r="L109" s="246">
        <v>-2000000</v>
      </c>
      <c r="M109" s="13"/>
    </row>
    <row r="110" spans="1:13" ht="12.75">
      <c r="A110" s="17"/>
      <c r="B110" s="520">
        <v>5221400</v>
      </c>
      <c r="C110" s="520"/>
      <c r="D110" s="520"/>
      <c r="E110" s="520"/>
      <c r="F110" s="520"/>
      <c r="G110" s="520"/>
      <c r="H110" s="242">
        <f>H109</f>
        <v>-1530188</v>
      </c>
      <c r="I110" s="242">
        <f>I109</f>
        <v>-469812</v>
      </c>
      <c r="J110" s="242">
        <f>J109</f>
        <v>0</v>
      </c>
      <c r="K110" s="242">
        <f>K109</f>
        <v>0</v>
      </c>
      <c r="L110" s="242">
        <f>L109</f>
        <v>-2000000</v>
      </c>
      <c r="M110" s="13"/>
    </row>
    <row r="111" spans="1:13" ht="12.75">
      <c r="A111" s="17"/>
      <c r="B111" s="520">
        <v>801</v>
      </c>
      <c r="C111" s="520"/>
      <c r="D111" s="520"/>
      <c r="E111" s="520"/>
      <c r="F111" s="520"/>
      <c r="G111" s="520"/>
      <c r="H111" s="242">
        <f>H75+H83+H87+H90+H93+H96+H101+H104+H110</f>
        <v>0</v>
      </c>
      <c r="I111" s="242">
        <f>I75+I83+I87+I90+I93+I96+I101+I104+I110</f>
        <v>0</v>
      </c>
      <c r="J111" s="242">
        <f>J75+J83+J87+J90+J93+J96+J101+J104+J110</f>
        <v>1670800</v>
      </c>
      <c r="K111" s="242">
        <f>K75+K83+K87+K90+K93+K96+K101+K104+K110</f>
        <v>0</v>
      </c>
      <c r="L111" s="242">
        <f>L75+L83+L87+L90+L93+L96+L101+L104+L110</f>
        <v>1670800</v>
      </c>
      <c r="M111" s="13"/>
    </row>
    <row r="112" spans="1:13" ht="12.75">
      <c r="A112" s="17"/>
      <c r="B112" s="236"/>
      <c r="C112" s="237">
        <v>806</v>
      </c>
      <c r="D112" s="10">
        <v>57</v>
      </c>
      <c r="E112" s="11">
        <v>1020000</v>
      </c>
      <c r="F112" s="10">
        <v>214</v>
      </c>
      <c r="G112" s="10">
        <v>310</v>
      </c>
      <c r="H112" s="12">
        <v>-1620000</v>
      </c>
      <c r="I112" s="12">
        <v>-471500</v>
      </c>
      <c r="J112" s="12">
        <v>0</v>
      </c>
      <c r="K112" s="12">
        <v>0</v>
      </c>
      <c r="L112" s="238">
        <v>-2091500</v>
      </c>
      <c r="M112" s="13"/>
    </row>
    <row r="113" spans="1:13" ht="12.75">
      <c r="A113" s="17"/>
      <c r="B113" s="556">
        <v>214</v>
      </c>
      <c r="C113" s="556"/>
      <c r="D113" s="556"/>
      <c r="E113" s="556"/>
      <c r="F113" s="556"/>
      <c r="G113" s="556"/>
      <c r="H113" s="239">
        <v>-1620000</v>
      </c>
      <c r="I113" s="239">
        <v>-471500</v>
      </c>
      <c r="J113" s="239">
        <v>0</v>
      </c>
      <c r="K113" s="239">
        <v>0</v>
      </c>
      <c r="L113" s="239">
        <v>-2091500</v>
      </c>
      <c r="M113" s="13"/>
    </row>
    <row r="114" spans="1:13" ht="12.75">
      <c r="A114" s="17"/>
      <c r="B114" s="636">
        <v>1020000</v>
      </c>
      <c r="C114" s="637"/>
      <c r="D114" s="637"/>
      <c r="E114" s="637"/>
      <c r="F114" s="637"/>
      <c r="G114" s="638"/>
      <c r="H114" s="239">
        <f>H113</f>
        <v>-1620000</v>
      </c>
      <c r="I114" s="239">
        <f>I113</f>
        <v>-471500</v>
      </c>
      <c r="J114" s="239">
        <f>J113</f>
        <v>0</v>
      </c>
      <c r="K114" s="239">
        <f>K113</f>
        <v>0</v>
      </c>
      <c r="L114" s="239">
        <f>L113</f>
        <v>-2091500</v>
      </c>
      <c r="M114" s="13"/>
    </row>
    <row r="115" spans="1:13" ht="12.75">
      <c r="A115" s="17"/>
      <c r="B115" s="236"/>
      <c r="C115" s="237">
        <v>806</v>
      </c>
      <c r="D115" s="10">
        <v>57</v>
      </c>
      <c r="E115" s="11">
        <v>4500000</v>
      </c>
      <c r="F115" s="10">
        <v>453</v>
      </c>
      <c r="G115" s="10">
        <v>223</v>
      </c>
      <c r="H115" s="12">
        <v>0</v>
      </c>
      <c r="I115" s="12">
        <v>24000</v>
      </c>
      <c r="J115" s="12">
        <v>0</v>
      </c>
      <c r="K115" s="12">
        <v>0</v>
      </c>
      <c r="L115" s="238">
        <v>24000</v>
      </c>
      <c r="M115" s="13"/>
    </row>
    <row r="116" spans="1:13" ht="12.75">
      <c r="A116" s="17"/>
      <c r="B116" s="236"/>
      <c r="C116" s="237">
        <v>806</v>
      </c>
      <c r="D116" s="10">
        <v>57</v>
      </c>
      <c r="E116" s="11">
        <v>4500000</v>
      </c>
      <c r="F116" s="10">
        <v>453</v>
      </c>
      <c r="G116" s="10">
        <v>224</v>
      </c>
      <c r="H116" s="12">
        <v>0</v>
      </c>
      <c r="I116" s="12">
        <v>67500</v>
      </c>
      <c r="J116" s="12">
        <v>0</v>
      </c>
      <c r="K116" s="12">
        <v>0</v>
      </c>
      <c r="L116" s="238">
        <v>67500</v>
      </c>
      <c r="M116" s="13"/>
    </row>
    <row r="117" spans="1:13" ht="12.75">
      <c r="A117" s="17"/>
      <c r="B117" s="556">
        <v>453</v>
      </c>
      <c r="C117" s="556"/>
      <c r="D117" s="556"/>
      <c r="E117" s="556"/>
      <c r="F117" s="556"/>
      <c r="G117" s="556"/>
      <c r="H117" s="239">
        <v>0</v>
      </c>
      <c r="I117" s="239">
        <v>91500</v>
      </c>
      <c r="J117" s="239">
        <v>0</v>
      </c>
      <c r="K117" s="239">
        <v>0</v>
      </c>
      <c r="L117" s="14">
        <v>91500</v>
      </c>
      <c r="M117" s="13"/>
    </row>
    <row r="118" spans="1:13" ht="12.75">
      <c r="A118" s="17"/>
      <c r="B118" s="640">
        <v>4500000</v>
      </c>
      <c r="C118" s="641"/>
      <c r="D118" s="641"/>
      <c r="E118" s="641"/>
      <c r="F118" s="641"/>
      <c r="G118" s="642"/>
      <c r="H118" s="249">
        <f>H117</f>
        <v>0</v>
      </c>
      <c r="I118" s="249">
        <f>I117</f>
        <v>91500</v>
      </c>
      <c r="J118" s="249">
        <f>J117</f>
        <v>0</v>
      </c>
      <c r="K118" s="249">
        <f>K117</f>
        <v>0</v>
      </c>
      <c r="L118" s="249">
        <f>L117</f>
        <v>91500</v>
      </c>
      <c r="M118" s="13"/>
    </row>
    <row r="119" spans="1:13" ht="12.75">
      <c r="A119" s="17"/>
      <c r="B119" s="541">
        <v>806</v>
      </c>
      <c r="C119" s="542"/>
      <c r="D119" s="542"/>
      <c r="E119" s="542"/>
      <c r="F119" s="542"/>
      <c r="G119" s="543"/>
      <c r="H119" s="229">
        <f>H118+H114</f>
        <v>-1620000</v>
      </c>
      <c r="I119" s="229">
        <f>I118+I114</f>
        <v>-380000</v>
      </c>
      <c r="J119" s="229">
        <f>J118+J114</f>
        <v>0</v>
      </c>
      <c r="K119" s="229">
        <f>K118+K114</f>
        <v>0</v>
      </c>
      <c r="L119" s="229">
        <f>L118+L114</f>
        <v>-2000000</v>
      </c>
      <c r="M119" s="13"/>
    </row>
    <row r="120" spans="1:13" ht="12.75">
      <c r="A120" s="17"/>
      <c r="B120" s="556">
        <v>57</v>
      </c>
      <c r="C120" s="557"/>
      <c r="D120" s="557"/>
      <c r="E120" s="557"/>
      <c r="F120" s="557"/>
      <c r="G120" s="557"/>
      <c r="H120" s="14">
        <f>H119+H111+H70</f>
        <v>0</v>
      </c>
      <c r="I120" s="14">
        <f>I119+I111+I70</f>
        <v>0</v>
      </c>
      <c r="J120" s="14">
        <f>J119+J111+J70</f>
        <v>1670800</v>
      </c>
      <c r="K120" s="14">
        <f>K119+K111+K70</f>
        <v>0</v>
      </c>
      <c r="L120" s="14">
        <f>L119+L111+L70</f>
        <v>1670800</v>
      </c>
      <c r="M120" s="15"/>
    </row>
    <row r="121" spans="1:13" ht="12.75">
      <c r="A121" s="17"/>
      <c r="B121" s="9"/>
      <c r="C121" s="565" t="s">
        <v>18</v>
      </c>
      <c r="D121" s="565"/>
      <c r="E121" s="565"/>
      <c r="F121" s="565"/>
      <c r="G121" s="565"/>
      <c r="H121" s="565"/>
      <c r="I121" s="565"/>
      <c r="J121" s="565"/>
      <c r="K121" s="565"/>
      <c r="L121" s="565"/>
      <c r="M121" s="566"/>
    </row>
    <row r="122" spans="1:13" ht="12.75">
      <c r="A122" s="17"/>
      <c r="B122" s="250"/>
      <c r="C122" s="251">
        <v>702</v>
      </c>
      <c r="D122" s="20">
        <v>74</v>
      </c>
      <c r="E122" s="21">
        <v>4210000</v>
      </c>
      <c r="F122" s="20">
        <v>327</v>
      </c>
      <c r="G122" s="20">
        <v>310</v>
      </c>
      <c r="H122" s="22">
        <v>0</v>
      </c>
      <c r="I122" s="22">
        <v>0</v>
      </c>
      <c r="J122" s="22">
        <v>-100000</v>
      </c>
      <c r="K122" s="22">
        <v>-40000</v>
      </c>
      <c r="L122" s="252">
        <f>J122+K122</f>
        <v>-140000</v>
      </c>
      <c r="M122" s="212"/>
    </row>
    <row r="123" spans="1:13" ht="12.75">
      <c r="A123" s="17"/>
      <c r="B123" s="558">
        <v>327</v>
      </c>
      <c r="C123" s="558"/>
      <c r="D123" s="558"/>
      <c r="E123" s="558"/>
      <c r="F123" s="558"/>
      <c r="G123" s="558"/>
      <c r="H123" s="254">
        <f>H122</f>
        <v>0</v>
      </c>
      <c r="I123" s="254">
        <f aca="true" t="shared" si="10" ref="I123:L124">I122</f>
        <v>0</v>
      </c>
      <c r="J123" s="254">
        <f t="shared" si="10"/>
        <v>-100000</v>
      </c>
      <c r="K123" s="254">
        <f>K122</f>
        <v>-40000</v>
      </c>
      <c r="L123" s="254">
        <f t="shared" si="10"/>
        <v>-140000</v>
      </c>
      <c r="M123" s="212"/>
    </row>
    <row r="124" spans="1:13" ht="12.75">
      <c r="A124" s="17"/>
      <c r="B124" s="559">
        <v>4210000</v>
      </c>
      <c r="C124" s="560"/>
      <c r="D124" s="560"/>
      <c r="E124" s="560"/>
      <c r="F124" s="560"/>
      <c r="G124" s="561"/>
      <c r="H124" s="254">
        <f>H123</f>
        <v>0</v>
      </c>
      <c r="I124" s="254">
        <f t="shared" si="10"/>
        <v>0</v>
      </c>
      <c r="J124" s="254">
        <f t="shared" si="10"/>
        <v>-100000</v>
      </c>
      <c r="K124" s="254">
        <f t="shared" si="10"/>
        <v>-40000</v>
      </c>
      <c r="L124" s="254">
        <f t="shared" si="10"/>
        <v>-140000</v>
      </c>
      <c r="M124" s="212"/>
    </row>
    <row r="125" spans="1:13" ht="12.75">
      <c r="A125" s="17"/>
      <c r="B125" s="9"/>
      <c r="C125" s="255">
        <v>702</v>
      </c>
      <c r="D125" s="256">
        <v>74</v>
      </c>
      <c r="E125" s="257">
        <v>4220000</v>
      </c>
      <c r="F125" s="256">
        <v>327</v>
      </c>
      <c r="G125" s="256">
        <v>225</v>
      </c>
      <c r="H125" s="258">
        <v>0</v>
      </c>
      <c r="I125" s="258">
        <f>5700000-20000</f>
        <v>5680000</v>
      </c>
      <c r="J125" s="258">
        <v>0</v>
      </c>
      <c r="K125" s="258">
        <v>0</v>
      </c>
      <c r="L125" s="258">
        <f>I125</f>
        <v>5680000</v>
      </c>
      <c r="M125" s="212"/>
    </row>
    <row r="126" spans="1:13" ht="12.75">
      <c r="A126" s="17"/>
      <c r="B126" s="558">
        <v>327</v>
      </c>
      <c r="C126" s="558"/>
      <c r="D126" s="558"/>
      <c r="E126" s="558"/>
      <c r="F126" s="558"/>
      <c r="G126" s="558"/>
      <c r="H126" s="259">
        <f>H125</f>
        <v>0</v>
      </c>
      <c r="I126" s="259">
        <f aca="true" t="shared" si="11" ref="I126:L127">I125</f>
        <v>5680000</v>
      </c>
      <c r="J126" s="259">
        <f t="shared" si="11"/>
        <v>0</v>
      </c>
      <c r="K126" s="259">
        <f t="shared" si="11"/>
        <v>0</v>
      </c>
      <c r="L126" s="259">
        <f t="shared" si="11"/>
        <v>5680000</v>
      </c>
      <c r="M126" s="212"/>
    </row>
    <row r="127" spans="1:13" ht="12.75">
      <c r="A127" s="17"/>
      <c r="B127" s="559">
        <v>4220000</v>
      </c>
      <c r="C127" s="560"/>
      <c r="D127" s="560"/>
      <c r="E127" s="560"/>
      <c r="F127" s="560"/>
      <c r="G127" s="561"/>
      <c r="H127" s="259">
        <f>H126</f>
        <v>0</v>
      </c>
      <c r="I127" s="259">
        <f t="shared" si="11"/>
        <v>5680000</v>
      </c>
      <c r="J127" s="259">
        <f t="shared" si="11"/>
        <v>0</v>
      </c>
      <c r="K127" s="259">
        <f t="shared" si="11"/>
        <v>0</v>
      </c>
      <c r="L127" s="259">
        <f t="shared" si="11"/>
        <v>5680000</v>
      </c>
      <c r="M127" s="212"/>
    </row>
    <row r="128" spans="1:13" ht="12.75">
      <c r="A128" s="17"/>
      <c r="B128" s="9"/>
      <c r="C128" s="260">
        <v>702</v>
      </c>
      <c r="D128" s="261">
        <v>74</v>
      </c>
      <c r="E128" s="262">
        <v>4230000</v>
      </c>
      <c r="F128" s="261">
        <v>327</v>
      </c>
      <c r="G128" s="261">
        <v>310</v>
      </c>
      <c r="H128" s="263">
        <v>0</v>
      </c>
      <c r="I128" s="263">
        <v>0</v>
      </c>
      <c r="J128" s="263">
        <v>-60000</v>
      </c>
      <c r="K128" s="263">
        <v>0</v>
      </c>
      <c r="L128" s="252">
        <f>J128+K128</f>
        <v>-60000</v>
      </c>
      <c r="M128" s="212"/>
    </row>
    <row r="129" spans="1:13" ht="12.75">
      <c r="A129" s="17"/>
      <c r="B129" s="558">
        <v>327</v>
      </c>
      <c r="C129" s="558"/>
      <c r="D129" s="558"/>
      <c r="E129" s="558"/>
      <c r="F129" s="558"/>
      <c r="G129" s="558"/>
      <c r="H129" s="259">
        <f>H128</f>
        <v>0</v>
      </c>
      <c r="I129" s="259">
        <f aca="true" t="shared" si="12" ref="I129:L130">I128</f>
        <v>0</v>
      </c>
      <c r="J129" s="259">
        <f t="shared" si="12"/>
        <v>-60000</v>
      </c>
      <c r="K129" s="259">
        <f t="shared" si="12"/>
        <v>0</v>
      </c>
      <c r="L129" s="259">
        <f t="shared" si="12"/>
        <v>-60000</v>
      </c>
      <c r="M129" s="212"/>
    </row>
    <row r="130" spans="1:13" ht="12.75">
      <c r="A130" s="17"/>
      <c r="B130" s="559">
        <v>4220000</v>
      </c>
      <c r="C130" s="560"/>
      <c r="D130" s="560"/>
      <c r="E130" s="560"/>
      <c r="F130" s="560"/>
      <c r="G130" s="561"/>
      <c r="H130" s="259">
        <f>H129</f>
        <v>0</v>
      </c>
      <c r="I130" s="259">
        <f t="shared" si="12"/>
        <v>0</v>
      </c>
      <c r="J130" s="259">
        <f t="shared" si="12"/>
        <v>-60000</v>
      </c>
      <c r="K130" s="259">
        <f t="shared" si="12"/>
        <v>0</v>
      </c>
      <c r="L130" s="259">
        <f t="shared" si="12"/>
        <v>-60000</v>
      </c>
      <c r="M130" s="212"/>
    </row>
    <row r="131" spans="1:13" ht="12.75">
      <c r="A131" s="17"/>
      <c r="B131" s="9"/>
      <c r="C131" s="260">
        <v>702</v>
      </c>
      <c r="D131" s="261">
        <v>74</v>
      </c>
      <c r="E131" s="262">
        <v>4230002</v>
      </c>
      <c r="F131" s="261">
        <v>327</v>
      </c>
      <c r="G131" s="261">
        <v>211</v>
      </c>
      <c r="H131" s="263">
        <v>0</v>
      </c>
      <c r="I131" s="263">
        <v>30000</v>
      </c>
      <c r="J131" s="263">
        <v>30000</v>
      </c>
      <c r="K131" s="263">
        <v>0</v>
      </c>
      <c r="L131" s="263">
        <v>60000</v>
      </c>
      <c r="M131" s="212"/>
    </row>
    <row r="132" spans="1:13" ht="12.75">
      <c r="A132" s="17"/>
      <c r="B132" s="9"/>
      <c r="C132" s="260">
        <v>702</v>
      </c>
      <c r="D132" s="261">
        <v>74</v>
      </c>
      <c r="E132" s="262">
        <v>4230002</v>
      </c>
      <c r="F132" s="261">
        <v>327</v>
      </c>
      <c r="G132" s="261">
        <v>212</v>
      </c>
      <c r="H132" s="263">
        <v>0</v>
      </c>
      <c r="I132" s="263">
        <v>2000</v>
      </c>
      <c r="J132" s="263">
        <v>2000</v>
      </c>
      <c r="K132" s="263">
        <v>0</v>
      </c>
      <c r="L132" s="263">
        <v>4000</v>
      </c>
      <c r="M132" s="212"/>
    </row>
    <row r="133" spans="1:13" ht="12.75">
      <c r="A133" s="17"/>
      <c r="B133" s="9"/>
      <c r="C133" s="260">
        <v>702</v>
      </c>
      <c r="D133" s="261">
        <v>74</v>
      </c>
      <c r="E133" s="262">
        <v>4230002</v>
      </c>
      <c r="F133" s="261">
        <v>327</v>
      </c>
      <c r="G133" s="261">
        <v>222</v>
      </c>
      <c r="H133" s="263">
        <v>0</v>
      </c>
      <c r="I133" s="263">
        <v>5000</v>
      </c>
      <c r="J133" s="263">
        <v>5000</v>
      </c>
      <c r="K133" s="263">
        <v>0</v>
      </c>
      <c r="L133" s="263">
        <v>10000</v>
      </c>
      <c r="M133" s="212"/>
    </row>
    <row r="134" spans="1:13" ht="12.75">
      <c r="A134" s="17"/>
      <c r="B134" s="9"/>
      <c r="C134" s="260">
        <v>702</v>
      </c>
      <c r="D134" s="261">
        <v>74</v>
      </c>
      <c r="E134" s="262">
        <v>4230002</v>
      </c>
      <c r="F134" s="261">
        <v>327</v>
      </c>
      <c r="G134" s="261">
        <v>225</v>
      </c>
      <c r="H134" s="263">
        <v>0</v>
      </c>
      <c r="I134" s="263">
        <v>25000</v>
      </c>
      <c r="J134" s="263">
        <v>25300</v>
      </c>
      <c r="K134" s="263">
        <v>0</v>
      </c>
      <c r="L134" s="263">
        <v>50300</v>
      </c>
      <c r="M134" s="212"/>
    </row>
    <row r="135" spans="1:13" ht="12.75">
      <c r="A135" s="17"/>
      <c r="B135" s="9"/>
      <c r="C135" s="260">
        <v>702</v>
      </c>
      <c r="D135" s="261">
        <v>74</v>
      </c>
      <c r="E135" s="262">
        <v>4230002</v>
      </c>
      <c r="F135" s="261">
        <v>327</v>
      </c>
      <c r="G135" s="261">
        <v>290</v>
      </c>
      <c r="H135" s="263">
        <v>0</v>
      </c>
      <c r="I135" s="263">
        <v>5000</v>
      </c>
      <c r="J135" s="263">
        <v>5000</v>
      </c>
      <c r="K135" s="263">
        <v>0</v>
      </c>
      <c r="L135" s="263">
        <v>10000</v>
      </c>
      <c r="M135" s="212"/>
    </row>
    <row r="136" spans="1:13" ht="12.75">
      <c r="A136" s="17"/>
      <c r="B136" s="9"/>
      <c r="C136" s="260">
        <v>702</v>
      </c>
      <c r="D136" s="261">
        <v>74</v>
      </c>
      <c r="E136" s="262">
        <v>4230002</v>
      </c>
      <c r="F136" s="261">
        <v>327</v>
      </c>
      <c r="G136" s="261">
        <v>310</v>
      </c>
      <c r="H136" s="263">
        <v>0</v>
      </c>
      <c r="I136" s="263">
        <v>230000</v>
      </c>
      <c r="J136" s="263">
        <v>0</v>
      </c>
      <c r="K136" s="263">
        <v>0</v>
      </c>
      <c r="L136" s="263">
        <v>230000</v>
      </c>
      <c r="M136" s="212"/>
    </row>
    <row r="137" spans="1:13" ht="12.75">
      <c r="A137" s="17"/>
      <c r="B137" s="9"/>
      <c r="C137" s="260">
        <v>702</v>
      </c>
      <c r="D137" s="261">
        <v>74</v>
      </c>
      <c r="E137" s="262">
        <v>4230002</v>
      </c>
      <c r="F137" s="261">
        <v>327</v>
      </c>
      <c r="G137" s="261">
        <v>340</v>
      </c>
      <c r="H137" s="263">
        <v>0</v>
      </c>
      <c r="I137" s="263">
        <v>40000</v>
      </c>
      <c r="J137" s="263">
        <v>40000</v>
      </c>
      <c r="K137" s="263">
        <v>0</v>
      </c>
      <c r="L137" s="263">
        <v>80000</v>
      </c>
      <c r="M137" s="212"/>
    </row>
    <row r="138" spans="1:13" ht="12.75">
      <c r="A138" s="17"/>
      <c r="B138" s="558">
        <v>327</v>
      </c>
      <c r="C138" s="558"/>
      <c r="D138" s="558"/>
      <c r="E138" s="558"/>
      <c r="F138" s="558"/>
      <c r="G138" s="558"/>
      <c r="H138" s="264">
        <f>SUM(H131:H137)</f>
        <v>0</v>
      </c>
      <c r="I138" s="264">
        <f>SUM(I131:I137)</f>
        <v>337000</v>
      </c>
      <c r="J138" s="264">
        <f>SUM(J131:J137)</f>
        <v>107300</v>
      </c>
      <c r="K138" s="264">
        <f>SUM(K131:K137)</f>
        <v>0</v>
      </c>
      <c r="L138" s="264">
        <f>SUM(L131:L137)</f>
        <v>444300</v>
      </c>
      <c r="M138" s="212"/>
    </row>
    <row r="139" spans="1:13" ht="12.75">
      <c r="A139" s="17"/>
      <c r="B139" s="559">
        <v>4230002</v>
      </c>
      <c r="C139" s="560"/>
      <c r="D139" s="560"/>
      <c r="E139" s="560"/>
      <c r="F139" s="560"/>
      <c r="G139" s="561"/>
      <c r="H139" s="264">
        <f>H138</f>
        <v>0</v>
      </c>
      <c r="I139" s="264">
        <f>I138</f>
        <v>337000</v>
      </c>
      <c r="J139" s="264">
        <f>J138</f>
        <v>107300</v>
      </c>
      <c r="K139" s="264">
        <f>K138</f>
        <v>0</v>
      </c>
      <c r="L139" s="264">
        <f>L138</f>
        <v>444300</v>
      </c>
      <c r="M139" s="212"/>
    </row>
    <row r="140" spans="1:13" ht="12.75">
      <c r="A140" s="17"/>
      <c r="B140" s="253"/>
      <c r="C140" s="260">
        <v>702</v>
      </c>
      <c r="D140" s="261">
        <v>74</v>
      </c>
      <c r="E140" s="262">
        <v>5220100</v>
      </c>
      <c r="F140" s="261">
        <v>327</v>
      </c>
      <c r="G140" s="261">
        <v>310</v>
      </c>
      <c r="H140" s="263">
        <v>0</v>
      </c>
      <c r="I140" s="263">
        <v>20000</v>
      </c>
      <c r="J140" s="263">
        <v>160000</v>
      </c>
      <c r="K140" s="263">
        <v>40000</v>
      </c>
      <c r="L140" s="263">
        <f>I140+J140+K140</f>
        <v>220000</v>
      </c>
      <c r="M140" s="212"/>
    </row>
    <row r="141" spans="1:13" ht="12.75">
      <c r="A141" s="17"/>
      <c r="B141" s="558">
        <v>327</v>
      </c>
      <c r="C141" s="558"/>
      <c r="D141" s="558"/>
      <c r="E141" s="558"/>
      <c r="F141" s="558"/>
      <c r="G141" s="558"/>
      <c r="H141" s="264">
        <f>H140</f>
        <v>0</v>
      </c>
      <c r="I141" s="264">
        <f aca="true" t="shared" si="13" ref="I141:L142">I140</f>
        <v>20000</v>
      </c>
      <c r="J141" s="264">
        <f t="shared" si="13"/>
        <v>160000</v>
      </c>
      <c r="K141" s="264">
        <f t="shared" si="13"/>
        <v>40000</v>
      </c>
      <c r="L141" s="264">
        <f t="shared" si="13"/>
        <v>220000</v>
      </c>
      <c r="M141" s="212"/>
    </row>
    <row r="142" spans="1:13" ht="12.75">
      <c r="A142" s="17"/>
      <c r="B142" s="559">
        <v>5220100</v>
      </c>
      <c r="C142" s="560"/>
      <c r="D142" s="560"/>
      <c r="E142" s="560"/>
      <c r="F142" s="560"/>
      <c r="G142" s="561"/>
      <c r="H142" s="264">
        <f>H141</f>
        <v>0</v>
      </c>
      <c r="I142" s="264">
        <f t="shared" si="13"/>
        <v>20000</v>
      </c>
      <c r="J142" s="264">
        <f t="shared" si="13"/>
        <v>160000</v>
      </c>
      <c r="K142" s="264">
        <f t="shared" si="13"/>
        <v>40000</v>
      </c>
      <c r="L142" s="264">
        <f t="shared" si="13"/>
        <v>220000</v>
      </c>
      <c r="M142" s="212"/>
    </row>
    <row r="143" spans="1:13" ht="12.75">
      <c r="A143" s="17"/>
      <c r="B143" s="559">
        <v>702</v>
      </c>
      <c r="C143" s="560"/>
      <c r="D143" s="560"/>
      <c r="E143" s="560"/>
      <c r="F143" s="560"/>
      <c r="G143" s="561"/>
      <c r="H143" s="264">
        <f>H142+H139+H130+H127+H124</f>
        <v>0</v>
      </c>
      <c r="I143" s="264">
        <f>I142+I139+I130+I127+I124</f>
        <v>6037000</v>
      </c>
      <c r="J143" s="264">
        <f>J142+J139+J130+J127+J124</f>
        <v>107300</v>
      </c>
      <c r="K143" s="264">
        <f>K142+K139+K130+K127+K124</f>
        <v>0</v>
      </c>
      <c r="L143" s="264">
        <f>L142+L139+L130+L127+L124</f>
        <v>6144300</v>
      </c>
      <c r="M143" s="212"/>
    </row>
    <row r="144" spans="1:13" ht="12.75">
      <c r="A144" s="17"/>
      <c r="B144" s="253"/>
      <c r="C144" s="260">
        <v>703</v>
      </c>
      <c r="D144" s="261">
        <v>74</v>
      </c>
      <c r="E144" s="262">
        <v>4250000</v>
      </c>
      <c r="F144" s="261">
        <v>327</v>
      </c>
      <c r="G144" s="261">
        <v>310</v>
      </c>
      <c r="H144" s="263">
        <v>0</v>
      </c>
      <c r="I144" s="263">
        <v>0</v>
      </c>
      <c r="J144" s="263">
        <v>-60000</v>
      </c>
      <c r="K144" s="263">
        <v>0</v>
      </c>
      <c r="L144" s="263">
        <v>-60000</v>
      </c>
      <c r="M144" s="212"/>
    </row>
    <row r="145" spans="1:13" ht="12.75">
      <c r="A145" s="17"/>
      <c r="B145" s="558">
        <v>327</v>
      </c>
      <c r="C145" s="558"/>
      <c r="D145" s="558"/>
      <c r="E145" s="558"/>
      <c r="F145" s="558"/>
      <c r="G145" s="558"/>
      <c r="H145" s="264">
        <f>H144</f>
        <v>0</v>
      </c>
      <c r="I145" s="264">
        <f aca="true" t="shared" si="14" ref="I145:L146">I144</f>
        <v>0</v>
      </c>
      <c r="J145" s="264">
        <f t="shared" si="14"/>
        <v>-60000</v>
      </c>
      <c r="K145" s="264">
        <f t="shared" si="14"/>
        <v>0</v>
      </c>
      <c r="L145" s="264">
        <f t="shared" si="14"/>
        <v>-60000</v>
      </c>
      <c r="M145" s="212"/>
    </row>
    <row r="146" spans="1:13" ht="12.75">
      <c r="A146" s="17"/>
      <c r="B146" s="559">
        <v>4250000</v>
      </c>
      <c r="C146" s="560"/>
      <c r="D146" s="560"/>
      <c r="E146" s="560"/>
      <c r="F146" s="560"/>
      <c r="G146" s="561"/>
      <c r="H146" s="264">
        <f>H145</f>
        <v>0</v>
      </c>
      <c r="I146" s="264">
        <f t="shared" si="14"/>
        <v>0</v>
      </c>
      <c r="J146" s="264">
        <f t="shared" si="14"/>
        <v>-60000</v>
      </c>
      <c r="K146" s="264">
        <f t="shared" si="14"/>
        <v>0</v>
      </c>
      <c r="L146" s="264">
        <f t="shared" si="14"/>
        <v>-60000</v>
      </c>
      <c r="M146" s="212"/>
    </row>
    <row r="147" spans="1:13" ht="12.75">
      <c r="A147" s="17"/>
      <c r="B147" s="253"/>
      <c r="C147" s="260">
        <v>703</v>
      </c>
      <c r="D147" s="261">
        <v>74</v>
      </c>
      <c r="E147" s="262">
        <v>4250002</v>
      </c>
      <c r="F147" s="261">
        <v>327</v>
      </c>
      <c r="G147" s="261">
        <v>211</v>
      </c>
      <c r="H147" s="263">
        <v>0</v>
      </c>
      <c r="I147" s="263">
        <f>80000+800000</f>
        <v>880000</v>
      </c>
      <c r="J147" s="263">
        <v>0</v>
      </c>
      <c r="K147" s="263">
        <v>0</v>
      </c>
      <c r="L147" s="263">
        <f>I147</f>
        <v>880000</v>
      </c>
      <c r="M147" s="212"/>
    </row>
    <row r="148" spans="1:13" ht="12.75">
      <c r="A148" s="17"/>
      <c r="B148" s="253"/>
      <c r="C148" s="260">
        <v>703</v>
      </c>
      <c r="D148" s="261">
        <v>74</v>
      </c>
      <c r="E148" s="262">
        <v>4250002</v>
      </c>
      <c r="F148" s="261">
        <v>327</v>
      </c>
      <c r="G148" s="261">
        <v>213</v>
      </c>
      <c r="H148" s="263">
        <v>0</v>
      </c>
      <c r="I148" s="263">
        <f>20000+226600</f>
        <v>246600</v>
      </c>
      <c r="J148" s="263">
        <v>0</v>
      </c>
      <c r="K148" s="263">
        <v>0</v>
      </c>
      <c r="L148" s="263">
        <f aca="true" t="shared" si="15" ref="L148:L154">I148</f>
        <v>246600</v>
      </c>
      <c r="M148" s="212"/>
    </row>
    <row r="149" spans="1:13" ht="12.75">
      <c r="A149" s="17"/>
      <c r="B149" s="253"/>
      <c r="C149" s="260">
        <v>703</v>
      </c>
      <c r="D149" s="261">
        <v>74</v>
      </c>
      <c r="E149" s="262">
        <v>4250002</v>
      </c>
      <c r="F149" s="261">
        <v>327</v>
      </c>
      <c r="G149" s="261">
        <v>221</v>
      </c>
      <c r="H149" s="263">
        <v>0</v>
      </c>
      <c r="I149" s="263">
        <f>-12000+3000</f>
        <v>-9000</v>
      </c>
      <c r="J149" s="263">
        <v>0</v>
      </c>
      <c r="K149" s="263">
        <v>0</v>
      </c>
      <c r="L149" s="263">
        <f t="shared" si="15"/>
        <v>-9000</v>
      </c>
      <c r="M149" s="212"/>
    </row>
    <row r="150" spans="1:13" ht="12.75">
      <c r="A150" s="49"/>
      <c r="B150" s="82"/>
      <c r="C150" s="260">
        <v>703</v>
      </c>
      <c r="D150" s="261">
        <v>74</v>
      </c>
      <c r="E150" s="262">
        <v>4250002</v>
      </c>
      <c r="F150" s="261">
        <v>327</v>
      </c>
      <c r="G150" s="261">
        <v>225</v>
      </c>
      <c r="H150" s="263">
        <v>0</v>
      </c>
      <c r="I150" s="263">
        <f>-10000+30000</f>
        <v>20000</v>
      </c>
      <c r="J150" s="263">
        <v>0</v>
      </c>
      <c r="K150" s="263">
        <v>0</v>
      </c>
      <c r="L150" s="263">
        <f t="shared" si="15"/>
        <v>20000</v>
      </c>
      <c r="M150" s="18" t="s">
        <v>13</v>
      </c>
    </row>
    <row r="151" spans="1:13" ht="12.75">
      <c r="A151" s="49"/>
      <c r="B151" s="82"/>
      <c r="C151" s="260">
        <v>703</v>
      </c>
      <c r="D151" s="261">
        <v>74</v>
      </c>
      <c r="E151" s="262">
        <v>4250002</v>
      </c>
      <c r="F151" s="261">
        <v>327</v>
      </c>
      <c r="G151" s="261">
        <v>226</v>
      </c>
      <c r="H151" s="263">
        <v>0</v>
      </c>
      <c r="I151" s="263">
        <v>-10000</v>
      </c>
      <c r="J151" s="263">
        <v>0</v>
      </c>
      <c r="K151" s="263">
        <v>0</v>
      </c>
      <c r="L151" s="263">
        <f t="shared" si="15"/>
        <v>-10000</v>
      </c>
      <c r="M151" s="18" t="s">
        <v>13</v>
      </c>
    </row>
    <row r="152" spans="1:13" ht="12.75">
      <c r="A152" s="49"/>
      <c r="B152" s="82"/>
      <c r="C152" s="260">
        <v>703</v>
      </c>
      <c r="D152" s="261">
        <v>74</v>
      </c>
      <c r="E152" s="262">
        <v>4250002</v>
      </c>
      <c r="F152" s="261">
        <v>327</v>
      </c>
      <c r="G152" s="261">
        <v>290</v>
      </c>
      <c r="H152" s="263">
        <v>0</v>
      </c>
      <c r="I152" s="263">
        <v>105000</v>
      </c>
      <c r="J152" s="263">
        <v>0</v>
      </c>
      <c r="K152" s="263">
        <v>0</v>
      </c>
      <c r="L152" s="263">
        <f t="shared" si="15"/>
        <v>105000</v>
      </c>
      <c r="M152" s="18" t="s">
        <v>13</v>
      </c>
    </row>
    <row r="153" spans="1:13" ht="12.75">
      <c r="A153" s="49"/>
      <c r="B153" s="82"/>
      <c r="C153" s="260">
        <v>703</v>
      </c>
      <c r="D153" s="261">
        <v>74</v>
      </c>
      <c r="E153" s="262">
        <v>4250002</v>
      </c>
      <c r="F153" s="261">
        <v>327</v>
      </c>
      <c r="G153" s="261">
        <v>310</v>
      </c>
      <c r="H153" s="263">
        <v>0</v>
      </c>
      <c r="I153" s="263">
        <f>-70000+65000</f>
        <v>-5000</v>
      </c>
      <c r="J153" s="263">
        <v>0</v>
      </c>
      <c r="K153" s="263">
        <v>0</v>
      </c>
      <c r="L153" s="263">
        <f t="shared" si="15"/>
        <v>-5000</v>
      </c>
      <c r="M153" s="18" t="s">
        <v>13</v>
      </c>
    </row>
    <row r="154" spans="1:13" ht="12.75">
      <c r="A154" s="49"/>
      <c r="B154" s="82"/>
      <c r="C154" s="260">
        <v>703</v>
      </c>
      <c r="D154" s="261">
        <v>74</v>
      </c>
      <c r="E154" s="262">
        <v>4250002</v>
      </c>
      <c r="F154" s="261">
        <v>327</v>
      </c>
      <c r="G154" s="261">
        <v>340</v>
      </c>
      <c r="H154" s="263">
        <v>0</v>
      </c>
      <c r="I154" s="263">
        <v>97000</v>
      </c>
      <c r="J154" s="263">
        <v>0</v>
      </c>
      <c r="K154" s="263">
        <v>0</v>
      </c>
      <c r="L154" s="263">
        <f t="shared" si="15"/>
        <v>97000</v>
      </c>
      <c r="M154" s="18" t="s">
        <v>13</v>
      </c>
    </row>
    <row r="155" spans="1:13" ht="12.75">
      <c r="A155" s="49"/>
      <c r="B155" s="511">
        <v>327</v>
      </c>
      <c r="C155" s="555"/>
      <c r="D155" s="555"/>
      <c r="E155" s="555"/>
      <c r="F155" s="555"/>
      <c r="G155" s="555"/>
      <c r="H155" s="24">
        <f>SUM(H147:H154)</f>
        <v>0</v>
      </c>
      <c r="I155" s="24">
        <f>SUM(I147:I154)</f>
        <v>1324600</v>
      </c>
      <c r="J155" s="24">
        <f>SUM(J147:J154)</f>
        <v>0</v>
      </c>
      <c r="K155" s="24">
        <f>SUM(K147:K154)</f>
        <v>0</v>
      </c>
      <c r="L155" s="24">
        <f>SUM(L147:L154)</f>
        <v>1324600</v>
      </c>
      <c r="M155" s="23"/>
    </row>
    <row r="156" spans="1:13" ht="12.75">
      <c r="A156" s="49"/>
      <c r="B156" s="511">
        <v>4250002</v>
      </c>
      <c r="C156" s="555"/>
      <c r="D156" s="555"/>
      <c r="E156" s="555"/>
      <c r="F156" s="555"/>
      <c r="G156" s="555"/>
      <c r="H156" s="24">
        <f>H155</f>
        <v>0</v>
      </c>
      <c r="I156" s="24">
        <f>I155</f>
        <v>1324600</v>
      </c>
      <c r="J156" s="24">
        <f>J155</f>
        <v>0</v>
      </c>
      <c r="K156" s="24">
        <f>K155</f>
        <v>0</v>
      </c>
      <c r="L156" s="24">
        <f>L155</f>
        <v>1324600</v>
      </c>
      <c r="M156" s="23"/>
    </row>
    <row r="157" spans="1:13" ht="12.75">
      <c r="A157" s="49"/>
      <c r="B157" s="19"/>
      <c r="C157" s="260">
        <v>703</v>
      </c>
      <c r="D157" s="261">
        <v>74</v>
      </c>
      <c r="E157" s="262">
        <v>5220100</v>
      </c>
      <c r="F157" s="261">
        <v>327</v>
      </c>
      <c r="G157" s="261">
        <v>310</v>
      </c>
      <c r="H157" s="263">
        <v>0</v>
      </c>
      <c r="I157" s="263">
        <v>0</v>
      </c>
      <c r="J157" s="263">
        <v>60000</v>
      </c>
      <c r="K157" s="263">
        <v>0</v>
      </c>
      <c r="L157" s="263">
        <v>60000</v>
      </c>
      <c r="M157" s="23"/>
    </row>
    <row r="158" spans="1:13" ht="12.75">
      <c r="A158" s="49"/>
      <c r="B158" s="558">
        <v>327</v>
      </c>
      <c r="C158" s="558"/>
      <c r="D158" s="558"/>
      <c r="E158" s="558"/>
      <c r="F158" s="558"/>
      <c r="G158" s="558"/>
      <c r="H158" s="24">
        <f>H157</f>
        <v>0</v>
      </c>
      <c r="I158" s="24">
        <f aca="true" t="shared" si="16" ref="I158:L159">I157</f>
        <v>0</v>
      </c>
      <c r="J158" s="24">
        <f t="shared" si="16"/>
        <v>60000</v>
      </c>
      <c r="K158" s="24">
        <f t="shared" si="16"/>
        <v>0</v>
      </c>
      <c r="L158" s="24">
        <f t="shared" si="16"/>
        <v>60000</v>
      </c>
      <c r="M158" s="23"/>
    </row>
    <row r="159" spans="1:13" ht="12.75">
      <c r="A159" s="49"/>
      <c r="B159" s="559">
        <v>5220100</v>
      </c>
      <c r="C159" s="560"/>
      <c r="D159" s="560"/>
      <c r="E159" s="560"/>
      <c r="F159" s="560"/>
      <c r="G159" s="561"/>
      <c r="H159" s="24">
        <f>H158</f>
        <v>0</v>
      </c>
      <c r="I159" s="24">
        <f t="shared" si="16"/>
        <v>0</v>
      </c>
      <c r="J159" s="24">
        <f t="shared" si="16"/>
        <v>60000</v>
      </c>
      <c r="K159" s="24">
        <f t="shared" si="16"/>
        <v>0</v>
      </c>
      <c r="L159" s="24">
        <f t="shared" si="16"/>
        <v>60000</v>
      </c>
      <c r="M159" s="23"/>
    </row>
    <row r="160" spans="1:13" ht="12.75">
      <c r="A160" s="49"/>
      <c r="B160" s="511">
        <v>703</v>
      </c>
      <c r="C160" s="555"/>
      <c r="D160" s="555"/>
      <c r="E160" s="555"/>
      <c r="F160" s="555"/>
      <c r="G160" s="555"/>
      <c r="H160" s="24">
        <f>H156+H146+H159</f>
        <v>0</v>
      </c>
      <c r="I160" s="24">
        <f>I156+I146+I159</f>
        <v>1324600</v>
      </c>
      <c r="J160" s="24">
        <f>J156+J146+J159</f>
        <v>0</v>
      </c>
      <c r="K160" s="24">
        <f>K156+K146+K159</f>
        <v>0</v>
      </c>
      <c r="L160" s="24">
        <f>L156+L146+L159</f>
        <v>1324600</v>
      </c>
      <c r="M160" s="23"/>
    </row>
    <row r="161" spans="1:13" ht="12.75">
      <c r="A161" s="49"/>
      <c r="B161" s="82"/>
      <c r="C161" s="260">
        <v>704</v>
      </c>
      <c r="D161" s="261">
        <v>74</v>
      </c>
      <c r="E161" s="262">
        <v>4270000</v>
      </c>
      <c r="F161" s="261">
        <v>327</v>
      </c>
      <c r="G161" s="261">
        <v>310</v>
      </c>
      <c r="H161" s="263">
        <v>0</v>
      </c>
      <c r="I161" s="263">
        <v>0</v>
      </c>
      <c r="J161" s="263">
        <v>-40000</v>
      </c>
      <c r="K161" s="263">
        <v>0</v>
      </c>
      <c r="L161" s="263">
        <f>J161</f>
        <v>-40000</v>
      </c>
      <c r="M161" s="18" t="s">
        <v>13</v>
      </c>
    </row>
    <row r="162" spans="1:13" ht="12.75">
      <c r="A162" s="49"/>
      <c r="B162" s="82"/>
      <c r="C162" s="260">
        <v>704</v>
      </c>
      <c r="D162" s="261">
        <v>74</v>
      </c>
      <c r="E162" s="262">
        <v>5220100</v>
      </c>
      <c r="F162" s="261">
        <v>327</v>
      </c>
      <c r="G162" s="261">
        <v>310</v>
      </c>
      <c r="H162" s="263">
        <v>0</v>
      </c>
      <c r="I162" s="263">
        <v>0</v>
      </c>
      <c r="J162" s="263">
        <v>40000</v>
      </c>
      <c r="K162" s="263">
        <v>0</v>
      </c>
      <c r="L162" s="263">
        <f>J162</f>
        <v>40000</v>
      </c>
      <c r="M162" s="18" t="s">
        <v>13</v>
      </c>
    </row>
    <row r="163" spans="1:13" ht="12.75">
      <c r="A163" s="49"/>
      <c r="B163" s="511">
        <v>704</v>
      </c>
      <c r="C163" s="555"/>
      <c r="D163" s="555"/>
      <c r="E163" s="555"/>
      <c r="F163" s="555"/>
      <c r="G163" s="555"/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3"/>
    </row>
    <row r="164" spans="1:13" ht="12.75">
      <c r="A164" s="49"/>
      <c r="B164" s="19"/>
      <c r="C164" s="260">
        <v>705</v>
      </c>
      <c r="D164" s="261">
        <v>74</v>
      </c>
      <c r="E164" s="262">
        <v>4280000</v>
      </c>
      <c r="F164" s="261">
        <v>327</v>
      </c>
      <c r="G164" s="261">
        <v>310</v>
      </c>
      <c r="H164" s="263">
        <v>0</v>
      </c>
      <c r="I164" s="263">
        <v>0</v>
      </c>
      <c r="J164" s="263">
        <v>-35000</v>
      </c>
      <c r="K164" s="263">
        <v>-25000</v>
      </c>
      <c r="L164" s="263">
        <f>K164+J164</f>
        <v>-60000</v>
      </c>
      <c r="M164" s="23"/>
    </row>
    <row r="165" spans="1:13" ht="12.75">
      <c r="A165" s="49"/>
      <c r="B165" s="19"/>
      <c r="C165" s="260">
        <v>705</v>
      </c>
      <c r="D165" s="261">
        <v>74</v>
      </c>
      <c r="E165" s="262">
        <v>4290000</v>
      </c>
      <c r="F165" s="261">
        <v>450</v>
      </c>
      <c r="G165" s="261">
        <v>212</v>
      </c>
      <c r="H165" s="263">
        <v>0</v>
      </c>
      <c r="I165" s="263">
        <v>-24800</v>
      </c>
      <c r="J165" s="263">
        <v>-5000</v>
      </c>
      <c r="K165" s="263">
        <v>-20000</v>
      </c>
      <c r="L165" s="263">
        <v>-49800</v>
      </c>
      <c r="M165" s="23"/>
    </row>
    <row r="166" spans="1:13" ht="12.75">
      <c r="A166" s="49"/>
      <c r="B166" s="19"/>
      <c r="C166" s="260">
        <v>705</v>
      </c>
      <c r="D166" s="261">
        <v>74</v>
      </c>
      <c r="E166" s="262">
        <v>4290000</v>
      </c>
      <c r="F166" s="261">
        <v>450</v>
      </c>
      <c r="G166" s="261">
        <v>222</v>
      </c>
      <c r="H166" s="263">
        <v>0</v>
      </c>
      <c r="I166" s="263">
        <v>-91400</v>
      </c>
      <c r="J166" s="263">
        <v>-47000</v>
      </c>
      <c r="K166" s="263">
        <v>-60000</v>
      </c>
      <c r="L166" s="263">
        <v>-198400</v>
      </c>
      <c r="M166" s="23"/>
    </row>
    <row r="167" spans="1:15" ht="12.75">
      <c r="A167" s="49"/>
      <c r="B167" s="19"/>
      <c r="C167" s="260">
        <v>705</v>
      </c>
      <c r="D167" s="261">
        <v>74</v>
      </c>
      <c r="E167" s="262">
        <v>4290000</v>
      </c>
      <c r="F167" s="261">
        <v>450</v>
      </c>
      <c r="G167" s="261">
        <v>226</v>
      </c>
      <c r="H167" s="263">
        <v>0</v>
      </c>
      <c r="I167" s="263">
        <v>-30000</v>
      </c>
      <c r="J167" s="263">
        <v>-20000</v>
      </c>
      <c r="K167" s="263">
        <v>-53000</v>
      </c>
      <c r="L167" s="263">
        <v>-103000</v>
      </c>
      <c r="M167" s="23"/>
      <c r="O167" s="241"/>
    </row>
    <row r="168" spans="1:13" ht="12.75">
      <c r="A168" s="49"/>
      <c r="B168" s="19"/>
      <c r="C168" s="260">
        <v>705</v>
      </c>
      <c r="D168" s="261">
        <v>74</v>
      </c>
      <c r="E168" s="262">
        <v>5220100</v>
      </c>
      <c r="F168" s="261">
        <v>327</v>
      </c>
      <c r="G168" s="261">
        <v>310</v>
      </c>
      <c r="H168" s="263">
        <v>0</v>
      </c>
      <c r="I168" s="263">
        <v>0</v>
      </c>
      <c r="J168" s="263">
        <v>35000</v>
      </c>
      <c r="K168" s="263">
        <v>25000</v>
      </c>
      <c r="L168" s="263">
        <f>K168+J168</f>
        <v>60000</v>
      </c>
      <c r="M168" s="23"/>
    </row>
    <row r="169" spans="1:13" ht="12.75">
      <c r="A169" s="49"/>
      <c r="B169" s="19"/>
      <c r="C169" s="260">
        <v>705</v>
      </c>
      <c r="D169" s="261">
        <v>74</v>
      </c>
      <c r="E169" s="262">
        <v>5220100</v>
      </c>
      <c r="F169" s="261">
        <v>450</v>
      </c>
      <c r="G169" s="261">
        <v>212</v>
      </c>
      <c r="H169" s="263">
        <v>0</v>
      </c>
      <c r="I169" s="263">
        <v>24800</v>
      </c>
      <c r="J169" s="263">
        <v>5000</v>
      </c>
      <c r="K169" s="263">
        <v>20000</v>
      </c>
      <c r="L169" s="263">
        <v>49800</v>
      </c>
      <c r="M169" s="23"/>
    </row>
    <row r="170" spans="1:13" ht="12.75">
      <c r="A170" s="49"/>
      <c r="B170" s="19"/>
      <c r="C170" s="260">
        <v>705</v>
      </c>
      <c r="D170" s="261">
        <v>74</v>
      </c>
      <c r="E170" s="262">
        <v>5220100</v>
      </c>
      <c r="F170" s="261">
        <v>450</v>
      </c>
      <c r="G170" s="261">
        <v>222</v>
      </c>
      <c r="H170" s="263">
        <v>0</v>
      </c>
      <c r="I170" s="263">
        <v>91400</v>
      </c>
      <c r="J170" s="263">
        <v>47000</v>
      </c>
      <c r="K170" s="263">
        <v>60000</v>
      </c>
      <c r="L170" s="263">
        <v>198400</v>
      </c>
      <c r="M170" s="23"/>
    </row>
    <row r="171" spans="1:13" ht="12.75">
      <c r="A171" s="49"/>
      <c r="B171" s="19"/>
      <c r="C171" s="260">
        <v>705</v>
      </c>
      <c r="D171" s="261">
        <v>74</v>
      </c>
      <c r="E171" s="262">
        <v>5220100</v>
      </c>
      <c r="F171" s="261">
        <v>450</v>
      </c>
      <c r="G171" s="261">
        <v>226</v>
      </c>
      <c r="H171" s="263">
        <v>0</v>
      </c>
      <c r="I171" s="263">
        <v>30000</v>
      </c>
      <c r="J171" s="263">
        <v>20000</v>
      </c>
      <c r="K171" s="263">
        <v>53000</v>
      </c>
      <c r="L171" s="263">
        <v>103000</v>
      </c>
      <c r="M171" s="23"/>
    </row>
    <row r="172" spans="1:13" ht="12.75">
      <c r="A172" s="49"/>
      <c r="B172" s="516">
        <v>705</v>
      </c>
      <c r="C172" s="517"/>
      <c r="D172" s="517"/>
      <c r="E172" s="517"/>
      <c r="F172" s="517"/>
      <c r="G172" s="518"/>
      <c r="H172" s="24">
        <f>SUM(H164:H171)</f>
        <v>0</v>
      </c>
      <c r="I172" s="24">
        <f>SUM(I164:I171)</f>
        <v>0</v>
      </c>
      <c r="J172" s="24">
        <f>SUM(J164:J171)</f>
        <v>0</v>
      </c>
      <c r="K172" s="24">
        <f>SUM(K164:K171)</f>
        <v>0</v>
      </c>
      <c r="L172" s="24">
        <f>SUM(L164:L171)</f>
        <v>0</v>
      </c>
      <c r="M172" s="23"/>
    </row>
    <row r="173" spans="1:13" ht="12.75">
      <c r="A173" s="49"/>
      <c r="B173" s="269"/>
      <c r="C173" s="265">
        <v>707</v>
      </c>
      <c r="D173" s="270">
        <v>74</v>
      </c>
      <c r="E173" s="271">
        <v>4320002</v>
      </c>
      <c r="F173" s="270">
        <v>327</v>
      </c>
      <c r="G173" s="270">
        <v>211</v>
      </c>
      <c r="H173" s="272">
        <v>0</v>
      </c>
      <c r="I173" s="272">
        <v>120000</v>
      </c>
      <c r="J173" s="272">
        <v>130000</v>
      </c>
      <c r="K173" s="272">
        <v>0</v>
      </c>
      <c r="L173" s="272">
        <v>250000</v>
      </c>
      <c r="M173" s="23"/>
    </row>
    <row r="174" spans="1:13" ht="12.75">
      <c r="A174" s="49"/>
      <c r="B174" s="19"/>
      <c r="C174" s="265">
        <v>707</v>
      </c>
      <c r="D174" s="266">
        <v>74</v>
      </c>
      <c r="E174" s="267">
        <v>4320002</v>
      </c>
      <c r="F174" s="266">
        <v>327</v>
      </c>
      <c r="G174" s="266">
        <v>212</v>
      </c>
      <c r="H174" s="268">
        <v>0</v>
      </c>
      <c r="I174" s="268">
        <v>32000</v>
      </c>
      <c r="J174" s="268">
        <v>33500</v>
      </c>
      <c r="K174" s="268">
        <v>0</v>
      </c>
      <c r="L174" s="268">
        <v>65500</v>
      </c>
      <c r="M174" s="23"/>
    </row>
    <row r="175" spans="1:13" ht="12.75">
      <c r="A175" s="49"/>
      <c r="B175" s="19"/>
      <c r="C175" s="265">
        <v>707</v>
      </c>
      <c r="D175" s="266">
        <v>74</v>
      </c>
      <c r="E175" s="267">
        <v>4320002</v>
      </c>
      <c r="F175" s="266">
        <v>327</v>
      </c>
      <c r="G175" s="266">
        <v>213</v>
      </c>
      <c r="H175" s="268">
        <v>0</v>
      </c>
      <c r="I175" s="268">
        <v>8000</v>
      </c>
      <c r="J175" s="268">
        <v>7700</v>
      </c>
      <c r="K175" s="268">
        <v>0</v>
      </c>
      <c r="L175" s="268">
        <v>15700</v>
      </c>
      <c r="M175" s="23"/>
    </row>
    <row r="176" spans="1:13" ht="12.75">
      <c r="A176" s="49"/>
      <c r="B176" s="19"/>
      <c r="C176" s="265">
        <v>707</v>
      </c>
      <c r="D176" s="266">
        <v>74</v>
      </c>
      <c r="E176" s="267">
        <v>4320002</v>
      </c>
      <c r="F176" s="266">
        <v>327</v>
      </c>
      <c r="G176" s="266">
        <v>223</v>
      </c>
      <c r="H176" s="268">
        <v>0</v>
      </c>
      <c r="I176" s="268">
        <v>20000</v>
      </c>
      <c r="J176" s="268">
        <v>70000</v>
      </c>
      <c r="K176" s="268">
        <v>0</v>
      </c>
      <c r="L176" s="268">
        <v>90000</v>
      </c>
      <c r="M176" s="23"/>
    </row>
    <row r="177" spans="1:13" ht="12.75">
      <c r="A177" s="49"/>
      <c r="B177" s="82"/>
      <c r="C177" s="265">
        <v>707</v>
      </c>
      <c r="D177" s="266">
        <v>74</v>
      </c>
      <c r="E177" s="267">
        <v>4320002</v>
      </c>
      <c r="F177" s="266">
        <v>327</v>
      </c>
      <c r="G177" s="266">
        <v>310</v>
      </c>
      <c r="H177" s="268">
        <v>0</v>
      </c>
      <c r="I177" s="268">
        <v>100000</v>
      </c>
      <c r="J177" s="268">
        <v>0</v>
      </c>
      <c r="K177" s="268">
        <v>0</v>
      </c>
      <c r="L177" s="268">
        <v>100000</v>
      </c>
      <c r="M177" s="18" t="s">
        <v>13</v>
      </c>
    </row>
    <row r="178" spans="1:13" ht="12.75">
      <c r="A178" s="49"/>
      <c r="B178" s="82"/>
      <c r="C178" s="265">
        <v>707</v>
      </c>
      <c r="D178" s="266">
        <v>74</v>
      </c>
      <c r="E178" s="267">
        <v>4320002</v>
      </c>
      <c r="F178" s="266">
        <v>327</v>
      </c>
      <c r="G178" s="266">
        <v>340</v>
      </c>
      <c r="H178" s="268">
        <v>0</v>
      </c>
      <c r="I178" s="268">
        <v>300000</v>
      </c>
      <c r="J178" s="268">
        <v>500000</v>
      </c>
      <c r="K178" s="268">
        <v>0</v>
      </c>
      <c r="L178" s="268">
        <v>800000</v>
      </c>
      <c r="M178" s="18" t="s">
        <v>13</v>
      </c>
    </row>
    <row r="179" spans="1:18" ht="12.75">
      <c r="A179" s="49"/>
      <c r="B179" s="511">
        <v>327</v>
      </c>
      <c r="C179" s="555"/>
      <c r="D179" s="555"/>
      <c r="E179" s="555"/>
      <c r="F179" s="555"/>
      <c r="G179" s="555"/>
      <c r="H179" s="24">
        <f>SUM(H173:H178)</f>
        <v>0</v>
      </c>
      <c r="I179" s="24">
        <f>SUM(I173:I178)</f>
        <v>580000</v>
      </c>
      <c r="J179" s="24">
        <f>SUM(J173:J178)</f>
        <v>741200</v>
      </c>
      <c r="K179" s="24">
        <f>SUM(K173:K178)</f>
        <v>0</v>
      </c>
      <c r="L179" s="24">
        <f>SUM(L173:L178)</f>
        <v>1321200</v>
      </c>
      <c r="M179" s="23"/>
      <c r="N179" s="241">
        <f>H179+H155+H138+H189</f>
        <v>717643</v>
      </c>
      <c r="O179" s="241">
        <f>I179+I155+I138+I189</f>
        <v>2241600</v>
      </c>
      <c r="P179" s="241">
        <f>J179+J155+J138+J189</f>
        <v>848500</v>
      </c>
      <c r="Q179" s="241">
        <f>K179+K155+K138+K189</f>
        <v>0</v>
      </c>
      <c r="R179" s="241">
        <f>SUM(N179:Q179)</f>
        <v>3807743</v>
      </c>
    </row>
    <row r="180" spans="1:18" ht="12.75">
      <c r="A180" s="49"/>
      <c r="B180" s="511">
        <v>4320002</v>
      </c>
      <c r="C180" s="555"/>
      <c r="D180" s="555"/>
      <c r="E180" s="555"/>
      <c r="F180" s="555"/>
      <c r="G180" s="555"/>
      <c r="H180" s="24">
        <f>H179</f>
        <v>0</v>
      </c>
      <c r="I180" s="24">
        <f aca="true" t="shared" si="17" ref="I180:L181">I179</f>
        <v>580000</v>
      </c>
      <c r="J180" s="24">
        <f t="shared" si="17"/>
        <v>741200</v>
      </c>
      <c r="K180" s="24">
        <f t="shared" si="17"/>
        <v>0</v>
      </c>
      <c r="L180" s="24">
        <f t="shared" si="17"/>
        <v>1321200</v>
      </c>
      <c r="M180" s="23"/>
      <c r="N180" s="2">
        <f>N179/1000</f>
        <v>717.643</v>
      </c>
      <c r="O180" s="2">
        <f>O179/1000</f>
        <v>2241.6</v>
      </c>
      <c r="P180" s="2">
        <f>P179/1000</f>
        <v>848.5</v>
      </c>
      <c r="Q180" s="2">
        <f>Q179/1000</f>
        <v>0</v>
      </c>
      <c r="R180" s="241">
        <f>SUM(N180:Q180)</f>
        <v>3807.74</v>
      </c>
    </row>
    <row r="181" spans="1:18" ht="12.75">
      <c r="A181" s="49"/>
      <c r="B181" s="511">
        <v>707</v>
      </c>
      <c r="C181" s="555"/>
      <c r="D181" s="555"/>
      <c r="E181" s="555"/>
      <c r="F181" s="555"/>
      <c r="G181" s="555"/>
      <c r="H181" s="24">
        <f>H180</f>
        <v>0</v>
      </c>
      <c r="I181" s="24">
        <f t="shared" si="17"/>
        <v>580000</v>
      </c>
      <c r="J181" s="24">
        <f t="shared" si="17"/>
        <v>741200</v>
      </c>
      <c r="K181" s="24">
        <f t="shared" si="17"/>
        <v>0</v>
      </c>
      <c r="L181" s="24">
        <f t="shared" si="17"/>
        <v>1321200</v>
      </c>
      <c r="M181" s="23"/>
      <c r="O181" s="2">
        <v>3037.8</v>
      </c>
      <c r="P181" s="2">
        <v>1006.8</v>
      </c>
      <c r="Q181" s="2">
        <v>1455.4</v>
      </c>
      <c r="R181" s="241">
        <f>SUM(N181:Q181)</f>
        <v>5500</v>
      </c>
    </row>
    <row r="182" spans="1:18" ht="12.75">
      <c r="A182" s="49"/>
      <c r="B182" s="269"/>
      <c r="C182" s="277">
        <v>709</v>
      </c>
      <c r="D182" s="278">
        <v>74</v>
      </c>
      <c r="E182" s="279">
        <v>4360002</v>
      </c>
      <c r="F182" s="278">
        <v>447</v>
      </c>
      <c r="G182" s="278">
        <v>212</v>
      </c>
      <c r="H182" s="280">
        <v>1400</v>
      </c>
      <c r="I182" s="280">
        <v>0</v>
      </c>
      <c r="J182" s="280">
        <v>0</v>
      </c>
      <c r="K182" s="280">
        <v>0</v>
      </c>
      <c r="L182" s="280">
        <v>1400</v>
      </c>
      <c r="M182" s="23"/>
      <c r="N182" s="376">
        <f>N181+N180</f>
        <v>717.64</v>
      </c>
      <c r="O182" s="376">
        <f>O181+O180</f>
        <v>5279.4</v>
      </c>
      <c r="P182" s="376">
        <f>P181+P180</f>
        <v>1855.3</v>
      </c>
      <c r="Q182" s="376">
        <f>Q181+Q180</f>
        <v>1455.4</v>
      </c>
      <c r="R182" s="376">
        <f>R181+R180</f>
        <v>9307.74</v>
      </c>
    </row>
    <row r="183" spans="1:13" ht="12.75">
      <c r="A183" s="49"/>
      <c r="B183" s="19"/>
      <c r="C183" s="273">
        <v>709</v>
      </c>
      <c r="D183" s="274">
        <v>74</v>
      </c>
      <c r="E183" s="275">
        <v>4360002</v>
      </c>
      <c r="F183" s="274">
        <v>447</v>
      </c>
      <c r="G183" s="274">
        <v>221</v>
      </c>
      <c r="H183" s="276">
        <v>20000</v>
      </c>
      <c r="I183" s="276">
        <v>0</v>
      </c>
      <c r="J183" s="276">
        <v>0</v>
      </c>
      <c r="K183" s="276">
        <v>0</v>
      </c>
      <c r="L183" s="276">
        <v>20000</v>
      </c>
      <c r="M183" s="23"/>
    </row>
    <row r="184" spans="1:13" ht="12.75">
      <c r="A184" s="49"/>
      <c r="B184" s="19"/>
      <c r="C184" s="273">
        <v>709</v>
      </c>
      <c r="D184" s="274">
        <v>74</v>
      </c>
      <c r="E184" s="275">
        <v>4360002</v>
      </c>
      <c r="F184" s="274">
        <v>447</v>
      </c>
      <c r="G184" s="274">
        <v>222</v>
      </c>
      <c r="H184" s="276">
        <v>38762</v>
      </c>
      <c r="I184" s="276">
        <v>0</v>
      </c>
      <c r="J184" s="276">
        <v>0</v>
      </c>
      <c r="K184" s="276">
        <v>0</v>
      </c>
      <c r="L184" s="276">
        <v>38762</v>
      </c>
      <c r="M184" s="23"/>
    </row>
    <row r="185" spans="1:13" ht="12.75">
      <c r="A185" s="49"/>
      <c r="B185" s="19"/>
      <c r="C185" s="273">
        <v>709</v>
      </c>
      <c r="D185" s="274">
        <v>74</v>
      </c>
      <c r="E185" s="275">
        <v>4360002</v>
      </c>
      <c r="F185" s="274">
        <v>447</v>
      </c>
      <c r="G185" s="274">
        <v>224</v>
      </c>
      <c r="H185" s="276">
        <v>40000</v>
      </c>
      <c r="I185" s="276">
        <v>0</v>
      </c>
      <c r="J185" s="276">
        <v>0</v>
      </c>
      <c r="K185" s="276">
        <v>0</v>
      </c>
      <c r="L185" s="276">
        <v>40000</v>
      </c>
      <c r="M185" s="23"/>
    </row>
    <row r="186" spans="1:13" ht="12.75">
      <c r="A186" s="49"/>
      <c r="B186" s="19"/>
      <c r="C186" s="273">
        <v>709</v>
      </c>
      <c r="D186" s="274">
        <v>74</v>
      </c>
      <c r="E186" s="275">
        <v>4360002</v>
      </c>
      <c r="F186" s="274">
        <v>447</v>
      </c>
      <c r="G186" s="274">
        <v>226</v>
      </c>
      <c r="H186" s="276">
        <v>529331</v>
      </c>
      <c r="I186" s="276">
        <v>0</v>
      </c>
      <c r="J186" s="276">
        <v>0</v>
      </c>
      <c r="K186" s="276">
        <v>0</v>
      </c>
      <c r="L186" s="276">
        <v>529331</v>
      </c>
      <c r="M186" s="23"/>
    </row>
    <row r="187" spans="1:13" ht="12.75">
      <c r="A187" s="49"/>
      <c r="B187" s="19"/>
      <c r="C187" s="273">
        <v>709</v>
      </c>
      <c r="D187" s="274">
        <v>74</v>
      </c>
      <c r="E187" s="275">
        <v>4360002</v>
      </c>
      <c r="F187" s="274">
        <v>447</v>
      </c>
      <c r="G187" s="274">
        <v>290</v>
      </c>
      <c r="H187" s="276">
        <v>41000</v>
      </c>
      <c r="I187" s="276">
        <v>0</v>
      </c>
      <c r="J187" s="276">
        <v>0</v>
      </c>
      <c r="K187" s="276">
        <v>0</v>
      </c>
      <c r="L187" s="276">
        <v>41000</v>
      </c>
      <c r="M187" s="23"/>
    </row>
    <row r="188" spans="1:13" ht="12.75">
      <c r="A188" s="49"/>
      <c r="B188" s="82"/>
      <c r="C188" s="273">
        <v>709</v>
      </c>
      <c r="D188" s="274">
        <v>74</v>
      </c>
      <c r="E188" s="275">
        <v>4360002</v>
      </c>
      <c r="F188" s="274">
        <v>447</v>
      </c>
      <c r="G188" s="274">
        <v>340</v>
      </c>
      <c r="H188" s="276">
        <v>47150</v>
      </c>
      <c r="I188" s="276">
        <v>0</v>
      </c>
      <c r="J188" s="276">
        <v>0</v>
      </c>
      <c r="K188" s="276">
        <v>0</v>
      </c>
      <c r="L188" s="276">
        <v>47150</v>
      </c>
      <c r="M188" s="18" t="s">
        <v>13</v>
      </c>
    </row>
    <row r="189" spans="1:13" ht="12.75">
      <c r="A189" s="49"/>
      <c r="B189" s="511">
        <v>447</v>
      </c>
      <c r="C189" s="555"/>
      <c r="D189" s="555"/>
      <c r="E189" s="555"/>
      <c r="F189" s="555"/>
      <c r="G189" s="555"/>
      <c r="H189" s="24">
        <f>SUM(H182:H188)</f>
        <v>717643</v>
      </c>
      <c r="I189" s="24">
        <f>SUM(I182:I188)</f>
        <v>0</v>
      </c>
      <c r="J189" s="24">
        <f>SUM(J182:J188)</f>
        <v>0</v>
      </c>
      <c r="K189" s="24">
        <f>SUM(K182:K188)</f>
        <v>0</v>
      </c>
      <c r="L189" s="24">
        <f>SUM(L182:L188)</f>
        <v>717643</v>
      </c>
      <c r="M189" s="23"/>
    </row>
    <row r="190" spans="1:13" ht="12.75">
      <c r="A190" s="49"/>
      <c r="B190" s="511">
        <v>4360002</v>
      </c>
      <c r="C190" s="555"/>
      <c r="D190" s="555"/>
      <c r="E190" s="555"/>
      <c r="F190" s="555"/>
      <c r="G190" s="555"/>
      <c r="H190" s="24">
        <f>H189</f>
        <v>717643</v>
      </c>
      <c r="I190" s="24">
        <f>I189</f>
        <v>0</v>
      </c>
      <c r="J190" s="24">
        <f>J189</f>
        <v>0</v>
      </c>
      <c r="K190" s="24">
        <f>K189</f>
        <v>0</v>
      </c>
      <c r="L190" s="24">
        <f>L189</f>
        <v>717643</v>
      </c>
      <c r="M190" s="23"/>
    </row>
    <row r="191" spans="1:13" ht="12.75">
      <c r="A191" s="49"/>
      <c r="B191" s="19"/>
      <c r="C191" s="260">
        <v>709</v>
      </c>
      <c r="D191" s="261">
        <v>74</v>
      </c>
      <c r="E191" s="262">
        <v>4520000</v>
      </c>
      <c r="F191" s="261">
        <v>327</v>
      </c>
      <c r="G191" s="261">
        <v>310</v>
      </c>
      <c r="H191" s="263">
        <v>0</v>
      </c>
      <c r="I191" s="263">
        <v>0</v>
      </c>
      <c r="J191" s="263">
        <v>-180000</v>
      </c>
      <c r="K191" s="263">
        <v>0</v>
      </c>
      <c r="L191" s="263">
        <f>J191</f>
        <v>-180000</v>
      </c>
      <c r="M191" s="23"/>
    </row>
    <row r="192" spans="1:13" ht="12.75">
      <c r="A192" s="49"/>
      <c r="B192" s="19"/>
      <c r="C192" s="260">
        <v>709</v>
      </c>
      <c r="D192" s="261">
        <v>74</v>
      </c>
      <c r="E192" s="262">
        <v>5220100</v>
      </c>
      <c r="F192" s="261">
        <v>327</v>
      </c>
      <c r="G192" s="261">
        <v>310</v>
      </c>
      <c r="H192" s="263">
        <v>0</v>
      </c>
      <c r="I192" s="263">
        <v>0</v>
      </c>
      <c r="J192" s="263">
        <v>180000</v>
      </c>
      <c r="K192" s="263">
        <v>0</v>
      </c>
      <c r="L192" s="263">
        <f>J192</f>
        <v>180000</v>
      </c>
      <c r="M192" s="23"/>
    </row>
    <row r="193" spans="1:13" ht="12.75">
      <c r="A193" s="49"/>
      <c r="B193" s="516">
        <v>709</v>
      </c>
      <c r="C193" s="517"/>
      <c r="D193" s="517"/>
      <c r="E193" s="517"/>
      <c r="F193" s="517"/>
      <c r="G193" s="518"/>
      <c r="H193" s="24">
        <f>H192+H191+H190</f>
        <v>717643</v>
      </c>
      <c r="I193" s="24">
        <f>I192+I191+I190</f>
        <v>0</v>
      </c>
      <c r="J193" s="24">
        <f>J192+J191+J190</f>
        <v>0</v>
      </c>
      <c r="K193" s="24">
        <f>K192+K191+K190</f>
        <v>0</v>
      </c>
      <c r="L193" s="24">
        <f>L192+L191+L190</f>
        <v>717643</v>
      </c>
      <c r="M193" s="23"/>
    </row>
    <row r="194" spans="1:13" ht="12.75">
      <c r="A194" s="49"/>
      <c r="B194" s="726"/>
      <c r="C194" s="630">
        <v>74</v>
      </c>
      <c r="D194" s="528"/>
      <c r="E194" s="528"/>
      <c r="F194" s="528"/>
      <c r="G194" s="529"/>
      <c r="H194" s="24">
        <f>H193+H181+H172+H163+H160+H143</f>
        <v>717643</v>
      </c>
      <c r="I194" s="24">
        <f>I193+I181+I172+I163+I160+I143</f>
        <v>7941600</v>
      </c>
      <c r="J194" s="24">
        <f>J193+J181+J172+J163+J160+J143</f>
        <v>848500</v>
      </c>
      <c r="K194" s="24">
        <f>K193+K181+K172+K163+K160+K143</f>
        <v>0</v>
      </c>
      <c r="L194" s="24">
        <f>L193+L181+L172+L163+L160+L143</f>
        <v>9507743</v>
      </c>
      <c r="M194" s="83"/>
    </row>
    <row r="195" spans="1:13" ht="12.75">
      <c r="A195" s="49"/>
      <c r="B195" s="726"/>
      <c r="C195" s="562" t="s">
        <v>298</v>
      </c>
      <c r="D195" s="563"/>
      <c r="E195" s="563"/>
      <c r="F195" s="563"/>
      <c r="G195" s="563"/>
      <c r="H195" s="563"/>
      <c r="I195" s="563"/>
      <c r="J195" s="563"/>
      <c r="K195" s="563"/>
      <c r="L195" s="564"/>
      <c r="M195" s="83"/>
    </row>
    <row r="196" spans="1:13" ht="12.75">
      <c r="A196" s="49"/>
      <c r="B196" s="726"/>
      <c r="C196" s="217">
        <v>707</v>
      </c>
      <c r="D196" s="218">
        <v>75</v>
      </c>
      <c r="E196" s="219">
        <v>4310000</v>
      </c>
      <c r="F196" s="218">
        <v>327</v>
      </c>
      <c r="G196" s="218">
        <v>310</v>
      </c>
      <c r="H196" s="223">
        <v>0</v>
      </c>
      <c r="I196" s="223">
        <v>-210000</v>
      </c>
      <c r="J196" s="223">
        <v>0</v>
      </c>
      <c r="K196" s="223">
        <v>0</v>
      </c>
      <c r="L196" s="223">
        <v>-210000</v>
      </c>
      <c r="M196" s="83"/>
    </row>
    <row r="197" spans="1:13" ht="12.75">
      <c r="A197" s="49"/>
      <c r="B197" s="527">
        <v>327</v>
      </c>
      <c r="C197" s="528"/>
      <c r="D197" s="528"/>
      <c r="E197" s="528"/>
      <c r="F197" s="528"/>
      <c r="G197" s="529"/>
      <c r="H197" s="224">
        <f>H196</f>
        <v>0</v>
      </c>
      <c r="I197" s="224">
        <f aca="true" t="shared" si="18" ref="I197:L198">I196</f>
        <v>-210000</v>
      </c>
      <c r="J197" s="224">
        <f t="shared" si="18"/>
        <v>0</v>
      </c>
      <c r="K197" s="224">
        <f t="shared" si="18"/>
        <v>0</v>
      </c>
      <c r="L197" s="224">
        <f t="shared" si="18"/>
        <v>-210000</v>
      </c>
      <c r="M197" s="83"/>
    </row>
    <row r="198" spans="1:13" ht="12.75">
      <c r="A198" s="49"/>
      <c r="B198" s="527">
        <v>4310000</v>
      </c>
      <c r="C198" s="528"/>
      <c r="D198" s="528"/>
      <c r="E198" s="528"/>
      <c r="F198" s="528"/>
      <c r="G198" s="529"/>
      <c r="H198" s="224">
        <f>H197</f>
        <v>0</v>
      </c>
      <c r="I198" s="224">
        <f t="shared" si="18"/>
        <v>-210000</v>
      </c>
      <c r="J198" s="224">
        <f t="shared" si="18"/>
        <v>0</v>
      </c>
      <c r="K198" s="224">
        <f t="shared" si="18"/>
        <v>0</v>
      </c>
      <c r="L198" s="224">
        <f t="shared" si="18"/>
        <v>-210000</v>
      </c>
      <c r="M198" s="83"/>
    </row>
    <row r="199" spans="1:13" ht="12.75">
      <c r="A199" s="49"/>
      <c r="B199" s="726"/>
      <c r="C199" s="217">
        <v>707</v>
      </c>
      <c r="D199" s="218">
        <v>75</v>
      </c>
      <c r="E199" s="219">
        <v>5220100</v>
      </c>
      <c r="F199" s="218">
        <v>327</v>
      </c>
      <c r="G199" s="218">
        <v>310</v>
      </c>
      <c r="H199" s="223">
        <v>0</v>
      </c>
      <c r="I199" s="223">
        <v>210000</v>
      </c>
      <c r="J199" s="223">
        <v>0</v>
      </c>
      <c r="K199" s="223">
        <v>0</v>
      </c>
      <c r="L199" s="223">
        <v>210000</v>
      </c>
      <c r="M199" s="83"/>
    </row>
    <row r="200" spans="1:13" ht="12.75">
      <c r="A200" s="49"/>
      <c r="B200" s="527">
        <v>327</v>
      </c>
      <c r="C200" s="528"/>
      <c r="D200" s="528"/>
      <c r="E200" s="528"/>
      <c r="F200" s="528"/>
      <c r="G200" s="528"/>
      <c r="H200" s="293">
        <f>H199</f>
        <v>0</v>
      </c>
      <c r="I200" s="293">
        <f aca="true" t="shared" si="19" ref="I200:L201">I199</f>
        <v>210000</v>
      </c>
      <c r="J200" s="293">
        <f t="shared" si="19"/>
        <v>0</v>
      </c>
      <c r="K200" s="293">
        <f t="shared" si="19"/>
        <v>0</v>
      </c>
      <c r="L200" s="293">
        <f t="shared" si="19"/>
        <v>210000</v>
      </c>
      <c r="M200" s="83"/>
    </row>
    <row r="201" spans="1:13" ht="12.75">
      <c r="A201" s="49"/>
      <c r="B201" s="527">
        <v>5220100</v>
      </c>
      <c r="C201" s="528"/>
      <c r="D201" s="528"/>
      <c r="E201" s="528"/>
      <c r="F201" s="528"/>
      <c r="G201" s="528"/>
      <c r="H201" s="293">
        <f>H200</f>
        <v>0</v>
      </c>
      <c r="I201" s="293">
        <f t="shared" si="19"/>
        <v>210000</v>
      </c>
      <c r="J201" s="293">
        <f t="shared" si="19"/>
        <v>0</v>
      </c>
      <c r="K201" s="293">
        <f t="shared" si="19"/>
        <v>0</v>
      </c>
      <c r="L201" s="293">
        <f t="shared" si="19"/>
        <v>210000</v>
      </c>
      <c r="M201" s="83"/>
    </row>
    <row r="202" spans="1:13" ht="12.75">
      <c r="A202" s="49"/>
      <c r="B202" s="527">
        <v>707</v>
      </c>
      <c r="C202" s="528"/>
      <c r="D202" s="528"/>
      <c r="E202" s="528"/>
      <c r="F202" s="528"/>
      <c r="G202" s="528"/>
      <c r="H202" s="294">
        <f>H201+H198</f>
        <v>0</v>
      </c>
      <c r="I202" s="294">
        <f>I201+I198</f>
        <v>0</v>
      </c>
      <c r="J202" s="294">
        <f>J201+J198</f>
        <v>0</v>
      </c>
      <c r="K202" s="294">
        <f>K201+K198</f>
        <v>0</v>
      </c>
      <c r="L202" s="294">
        <f>L201+L198</f>
        <v>0</v>
      </c>
      <c r="M202" s="83"/>
    </row>
    <row r="203" spans="1:13" ht="12.75">
      <c r="A203" s="49"/>
      <c r="B203" s="726"/>
      <c r="C203" s="285">
        <v>709</v>
      </c>
      <c r="D203" s="286">
        <v>75</v>
      </c>
      <c r="E203" s="287">
        <v>5223100</v>
      </c>
      <c r="F203" s="286">
        <v>285</v>
      </c>
      <c r="G203" s="286">
        <v>226</v>
      </c>
      <c r="H203" s="288">
        <v>-150000</v>
      </c>
      <c r="I203" s="288">
        <v>-200000</v>
      </c>
      <c r="J203" s="288">
        <v>-100000</v>
      </c>
      <c r="K203" s="288">
        <v>-50000</v>
      </c>
      <c r="L203" s="288">
        <v>-500000</v>
      </c>
      <c r="M203" s="83"/>
    </row>
    <row r="204" spans="1:13" ht="12.75">
      <c r="A204" s="49"/>
      <c r="B204" s="527">
        <v>285</v>
      </c>
      <c r="C204" s="528"/>
      <c r="D204" s="528"/>
      <c r="E204" s="528"/>
      <c r="F204" s="528"/>
      <c r="G204" s="529"/>
      <c r="H204" s="295">
        <f>H203</f>
        <v>-150000</v>
      </c>
      <c r="I204" s="295">
        <f aca="true" t="shared" si="20" ref="I204:L206">I203</f>
        <v>-200000</v>
      </c>
      <c r="J204" s="295">
        <f t="shared" si="20"/>
        <v>-100000</v>
      </c>
      <c r="K204" s="295">
        <f t="shared" si="20"/>
        <v>-50000</v>
      </c>
      <c r="L204" s="295">
        <f t="shared" si="20"/>
        <v>-500000</v>
      </c>
      <c r="M204" s="83"/>
    </row>
    <row r="205" spans="1:13" ht="12.75">
      <c r="A205" s="49"/>
      <c r="B205" s="527">
        <v>5223100</v>
      </c>
      <c r="C205" s="528"/>
      <c r="D205" s="528"/>
      <c r="E205" s="528"/>
      <c r="F205" s="528"/>
      <c r="G205" s="529"/>
      <c r="H205" s="295">
        <f>H204</f>
        <v>-150000</v>
      </c>
      <c r="I205" s="295">
        <f t="shared" si="20"/>
        <v>-200000</v>
      </c>
      <c r="J205" s="295">
        <f t="shared" si="20"/>
        <v>-100000</v>
      </c>
      <c r="K205" s="295">
        <f t="shared" si="20"/>
        <v>-50000</v>
      </c>
      <c r="L205" s="295">
        <f t="shared" si="20"/>
        <v>-500000</v>
      </c>
      <c r="M205" s="83"/>
    </row>
    <row r="206" spans="1:13" ht="12.75">
      <c r="A206" s="49"/>
      <c r="B206" s="527">
        <v>709</v>
      </c>
      <c r="C206" s="528"/>
      <c r="D206" s="528"/>
      <c r="E206" s="528"/>
      <c r="F206" s="528"/>
      <c r="G206" s="529"/>
      <c r="H206" s="295">
        <f>H205</f>
        <v>-150000</v>
      </c>
      <c r="I206" s="295">
        <f t="shared" si="20"/>
        <v>-200000</v>
      </c>
      <c r="J206" s="295">
        <f t="shared" si="20"/>
        <v>-100000</v>
      </c>
      <c r="K206" s="295">
        <f t="shared" si="20"/>
        <v>-50000</v>
      </c>
      <c r="L206" s="295">
        <f t="shared" si="20"/>
        <v>-500000</v>
      </c>
      <c r="M206" s="83"/>
    </row>
    <row r="207" spans="1:13" ht="12.75">
      <c r="A207" s="49"/>
      <c r="B207" s="726"/>
      <c r="C207" s="281">
        <v>1101</v>
      </c>
      <c r="D207" s="282">
        <v>75</v>
      </c>
      <c r="E207" s="283">
        <v>5223100</v>
      </c>
      <c r="F207" s="282">
        <v>197</v>
      </c>
      <c r="G207" s="282">
        <v>251</v>
      </c>
      <c r="H207" s="284">
        <v>150000</v>
      </c>
      <c r="I207" s="284">
        <v>200000</v>
      </c>
      <c r="J207" s="284">
        <v>100000</v>
      </c>
      <c r="K207" s="284">
        <v>50000</v>
      </c>
      <c r="L207" s="284">
        <v>500000</v>
      </c>
      <c r="M207" s="83"/>
    </row>
    <row r="208" spans="1:13" ht="12.75">
      <c r="A208" s="49"/>
      <c r="B208" s="527">
        <v>197</v>
      </c>
      <c r="C208" s="528"/>
      <c r="D208" s="528"/>
      <c r="E208" s="528"/>
      <c r="F208" s="528"/>
      <c r="G208" s="529"/>
      <c r="H208" s="24">
        <f>H207</f>
        <v>150000</v>
      </c>
      <c r="I208" s="24">
        <f aca="true" t="shared" si="21" ref="I208:L210">I207</f>
        <v>200000</v>
      </c>
      <c r="J208" s="24">
        <f t="shared" si="21"/>
        <v>100000</v>
      </c>
      <c r="K208" s="24">
        <f t="shared" si="21"/>
        <v>50000</v>
      </c>
      <c r="L208" s="24">
        <f t="shared" si="21"/>
        <v>500000</v>
      </c>
      <c r="M208" s="83"/>
    </row>
    <row r="209" spans="1:13" ht="12.75">
      <c r="A209" s="49"/>
      <c r="B209" s="527">
        <v>5223100</v>
      </c>
      <c r="C209" s="528"/>
      <c r="D209" s="528"/>
      <c r="E209" s="528"/>
      <c r="F209" s="528"/>
      <c r="G209" s="529"/>
      <c r="H209" s="24">
        <f>H208</f>
        <v>150000</v>
      </c>
      <c r="I209" s="24">
        <f t="shared" si="21"/>
        <v>200000</v>
      </c>
      <c r="J209" s="24">
        <f t="shared" si="21"/>
        <v>100000</v>
      </c>
      <c r="K209" s="24">
        <f t="shared" si="21"/>
        <v>50000</v>
      </c>
      <c r="L209" s="24">
        <f t="shared" si="21"/>
        <v>500000</v>
      </c>
      <c r="M209" s="83"/>
    </row>
    <row r="210" spans="1:13" ht="12.75">
      <c r="A210" s="49"/>
      <c r="B210" s="527">
        <v>1101</v>
      </c>
      <c r="C210" s="528"/>
      <c r="D210" s="528"/>
      <c r="E210" s="528"/>
      <c r="F210" s="528"/>
      <c r="G210" s="529"/>
      <c r="H210" s="24">
        <f>H209</f>
        <v>150000</v>
      </c>
      <c r="I210" s="24">
        <f t="shared" si="21"/>
        <v>200000</v>
      </c>
      <c r="J210" s="24">
        <f t="shared" si="21"/>
        <v>100000</v>
      </c>
      <c r="K210" s="24">
        <f t="shared" si="21"/>
        <v>50000</v>
      </c>
      <c r="L210" s="24">
        <f t="shared" si="21"/>
        <v>500000</v>
      </c>
      <c r="M210" s="83"/>
    </row>
    <row r="211" spans="1:13" ht="12.75">
      <c r="A211" s="49"/>
      <c r="B211" s="530">
        <v>75</v>
      </c>
      <c r="C211" s="530"/>
      <c r="D211" s="530"/>
      <c r="E211" s="530"/>
      <c r="F211" s="530"/>
      <c r="G211" s="531"/>
      <c r="H211" s="24">
        <f>H210+H206+H202</f>
        <v>0</v>
      </c>
      <c r="I211" s="24">
        <f>I210+I206+I202</f>
        <v>0</v>
      </c>
      <c r="J211" s="24">
        <f>J210+J206+J202</f>
        <v>0</v>
      </c>
      <c r="K211" s="24">
        <f>K210+K206+K202</f>
        <v>0</v>
      </c>
      <c r="L211" s="24">
        <f>L210+L206+L202</f>
        <v>0</v>
      </c>
      <c r="M211" s="83"/>
    </row>
    <row r="212" spans="2:13" ht="12.75">
      <c r="B212" s="727"/>
      <c r="C212" s="534" t="s">
        <v>17</v>
      </c>
      <c r="D212" s="534"/>
      <c r="E212" s="534"/>
      <c r="F212" s="534"/>
      <c r="G212" s="534"/>
      <c r="H212" s="534"/>
      <c r="I212" s="534"/>
      <c r="J212" s="534"/>
      <c r="K212" s="534"/>
      <c r="L212" s="534"/>
      <c r="M212" s="535"/>
    </row>
    <row r="213" spans="1:13" ht="12.75">
      <c r="A213" s="50"/>
      <c r="B213" s="84"/>
      <c r="C213" s="226">
        <v>405</v>
      </c>
      <c r="D213" s="227">
        <v>81</v>
      </c>
      <c r="E213" s="228">
        <v>10000</v>
      </c>
      <c r="F213" s="227">
        <v>5</v>
      </c>
      <c r="G213" s="227">
        <v>310</v>
      </c>
      <c r="H213" s="230">
        <v>0</v>
      </c>
      <c r="I213" s="230">
        <v>-40000</v>
      </c>
      <c r="J213" s="230">
        <v>0</v>
      </c>
      <c r="K213" s="230">
        <v>0</v>
      </c>
      <c r="L213" s="230">
        <v>-40000</v>
      </c>
      <c r="M213" s="16"/>
    </row>
    <row r="214" spans="1:13" ht="12.75">
      <c r="A214" s="50"/>
      <c r="B214" s="508">
        <v>5</v>
      </c>
      <c r="C214" s="509"/>
      <c r="D214" s="509"/>
      <c r="E214" s="509"/>
      <c r="F214" s="509"/>
      <c r="G214" s="467"/>
      <c r="H214" s="231">
        <f>H213</f>
        <v>0</v>
      </c>
      <c r="I214" s="231">
        <f aca="true" t="shared" si="22" ref="I214:L215">I213</f>
        <v>-40000</v>
      </c>
      <c r="J214" s="231">
        <f t="shared" si="22"/>
        <v>0</v>
      </c>
      <c r="K214" s="231">
        <f t="shared" si="22"/>
        <v>0</v>
      </c>
      <c r="L214" s="231">
        <f t="shared" si="22"/>
        <v>-40000</v>
      </c>
      <c r="M214" s="16"/>
    </row>
    <row r="215" spans="1:13" ht="12.75">
      <c r="A215" s="50"/>
      <c r="B215" s="538">
        <v>10000</v>
      </c>
      <c r="C215" s="539"/>
      <c r="D215" s="539"/>
      <c r="E215" s="539"/>
      <c r="F215" s="539"/>
      <c r="G215" s="540"/>
      <c r="H215" s="478">
        <f>H214</f>
        <v>0</v>
      </c>
      <c r="I215" s="478">
        <f t="shared" si="22"/>
        <v>-40000</v>
      </c>
      <c r="J215" s="478">
        <f t="shared" si="22"/>
        <v>0</v>
      </c>
      <c r="K215" s="478">
        <f t="shared" si="22"/>
        <v>0</v>
      </c>
      <c r="L215" s="478">
        <f t="shared" si="22"/>
        <v>-40000</v>
      </c>
      <c r="M215" s="16"/>
    </row>
    <row r="216" spans="1:13" ht="12.75">
      <c r="A216" s="50"/>
      <c r="B216" s="480"/>
      <c r="C216" s="72">
        <v>405</v>
      </c>
      <c r="D216" s="33">
        <v>81</v>
      </c>
      <c r="E216" s="34">
        <v>2630002</v>
      </c>
      <c r="F216" s="33">
        <v>327</v>
      </c>
      <c r="G216" s="33">
        <v>211</v>
      </c>
      <c r="H216" s="35">
        <v>0</v>
      </c>
      <c r="I216" s="35">
        <v>-302000</v>
      </c>
      <c r="J216" s="35">
        <v>-212000</v>
      </c>
      <c r="K216" s="35">
        <v>-270000</v>
      </c>
      <c r="L216" s="35">
        <v>-784000</v>
      </c>
      <c r="M216" s="16"/>
    </row>
    <row r="217" spans="1:13" ht="12.75">
      <c r="A217" s="50"/>
      <c r="B217" s="480"/>
      <c r="C217" s="72">
        <v>405</v>
      </c>
      <c r="D217" s="33">
        <v>81</v>
      </c>
      <c r="E217" s="34">
        <v>2630002</v>
      </c>
      <c r="F217" s="33">
        <v>327</v>
      </c>
      <c r="G217" s="33">
        <v>212</v>
      </c>
      <c r="H217" s="35">
        <v>0</v>
      </c>
      <c r="I217" s="35">
        <v>13000</v>
      </c>
      <c r="J217" s="35">
        <v>-6000</v>
      </c>
      <c r="K217" s="35">
        <v>-7000</v>
      </c>
      <c r="L217" s="35">
        <v>0</v>
      </c>
      <c r="M217" s="16"/>
    </row>
    <row r="218" spans="1:13" ht="12.75">
      <c r="A218" s="50"/>
      <c r="B218" s="480"/>
      <c r="C218" s="72">
        <v>405</v>
      </c>
      <c r="D218" s="33">
        <v>81</v>
      </c>
      <c r="E218" s="34">
        <v>2630002</v>
      </c>
      <c r="F218" s="33">
        <v>327</v>
      </c>
      <c r="G218" s="33">
        <v>213</v>
      </c>
      <c r="H218" s="35">
        <v>0</v>
      </c>
      <c r="I218" s="35">
        <v>-62000</v>
      </c>
      <c r="J218" s="35">
        <v>-50000</v>
      </c>
      <c r="K218" s="35">
        <v>-50000</v>
      </c>
      <c r="L218" s="35">
        <v>-162000</v>
      </c>
      <c r="M218" s="16"/>
    </row>
    <row r="219" spans="1:13" ht="12.75">
      <c r="A219" s="50"/>
      <c r="B219" s="480"/>
      <c r="C219" s="72">
        <v>405</v>
      </c>
      <c r="D219" s="33">
        <v>81</v>
      </c>
      <c r="E219" s="34">
        <v>2630002</v>
      </c>
      <c r="F219" s="33">
        <v>327</v>
      </c>
      <c r="G219" s="33">
        <v>221</v>
      </c>
      <c r="H219" s="35">
        <v>0</v>
      </c>
      <c r="I219" s="35">
        <v>103500</v>
      </c>
      <c r="J219" s="35">
        <v>25000</v>
      </c>
      <c r="K219" s="35">
        <v>-43000</v>
      </c>
      <c r="L219" s="35">
        <v>85500</v>
      </c>
      <c r="M219" s="16"/>
    </row>
    <row r="220" spans="1:13" ht="12.75">
      <c r="A220" s="50"/>
      <c r="B220" s="480"/>
      <c r="C220" s="72">
        <v>405</v>
      </c>
      <c r="D220" s="33">
        <v>81</v>
      </c>
      <c r="E220" s="34">
        <v>2630002</v>
      </c>
      <c r="F220" s="33">
        <v>327</v>
      </c>
      <c r="G220" s="33">
        <v>222</v>
      </c>
      <c r="H220" s="35">
        <v>0</v>
      </c>
      <c r="I220" s="35">
        <v>35500</v>
      </c>
      <c r="J220" s="35">
        <v>-1500</v>
      </c>
      <c r="K220" s="35">
        <v>-13000</v>
      </c>
      <c r="L220" s="35">
        <v>21000</v>
      </c>
      <c r="M220" s="16"/>
    </row>
    <row r="221" spans="1:13" ht="12.75">
      <c r="A221" s="50"/>
      <c r="B221" s="480"/>
      <c r="C221" s="72">
        <v>405</v>
      </c>
      <c r="D221" s="33">
        <v>81</v>
      </c>
      <c r="E221" s="34">
        <v>2630002</v>
      </c>
      <c r="F221" s="33">
        <v>327</v>
      </c>
      <c r="G221" s="33">
        <v>225</v>
      </c>
      <c r="H221" s="35">
        <v>0</v>
      </c>
      <c r="I221" s="35">
        <v>204000</v>
      </c>
      <c r="J221" s="35">
        <v>-11000</v>
      </c>
      <c r="K221" s="35">
        <v>-70000</v>
      </c>
      <c r="L221" s="35">
        <v>123000</v>
      </c>
      <c r="M221" s="16"/>
    </row>
    <row r="222" spans="1:13" ht="12.75">
      <c r="A222" s="50"/>
      <c r="B222" s="480"/>
      <c r="C222" s="72">
        <v>405</v>
      </c>
      <c r="D222" s="33">
        <v>81</v>
      </c>
      <c r="E222" s="34">
        <v>2630002</v>
      </c>
      <c r="F222" s="33">
        <v>327</v>
      </c>
      <c r="G222" s="33">
        <v>226</v>
      </c>
      <c r="H222" s="35">
        <v>0</v>
      </c>
      <c r="I222" s="35">
        <v>468000</v>
      </c>
      <c r="J222" s="35">
        <v>325500</v>
      </c>
      <c r="K222" s="35">
        <v>-174000</v>
      </c>
      <c r="L222" s="35">
        <v>619500</v>
      </c>
      <c r="M222" s="16"/>
    </row>
    <row r="223" spans="1:13" ht="12.75">
      <c r="A223" s="50"/>
      <c r="B223" s="480"/>
      <c r="C223" s="72">
        <v>405</v>
      </c>
      <c r="D223" s="33">
        <v>81</v>
      </c>
      <c r="E223" s="34">
        <v>2630002</v>
      </c>
      <c r="F223" s="33">
        <v>327</v>
      </c>
      <c r="G223" s="33">
        <v>290</v>
      </c>
      <c r="H223" s="35">
        <v>0</v>
      </c>
      <c r="I223" s="35">
        <v>157500</v>
      </c>
      <c r="J223" s="35">
        <v>4000</v>
      </c>
      <c r="K223" s="35">
        <v>-19000</v>
      </c>
      <c r="L223" s="35">
        <v>142500</v>
      </c>
      <c r="M223" s="16"/>
    </row>
    <row r="224" spans="1:13" ht="12.75">
      <c r="A224" s="50"/>
      <c r="B224" s="480"/>
      <c r="C224" s="72">
        <v>405</v>
      </c>
      <c r="D224" s="33">
        <v>81</v>
      </c>
      <c r="E224" s="34">
        <v>2630002</v>
      </c>
      <c r="F224" s="33">
        <v>327</v>
      </c>
      <c r="G224" s="33">
        <v>310</v>
      </c>
      <c r="H224" s="35">
        <v>0</v>
      </c>
      <c r="I224" s="35">
        <v>108000</v>
      </c>
      <c r="J224" s="35">
        <v>18000</v>
      </c>
      <c r="K224" s="35">
        <v>-130000</v>
      </c>
      <c r="L224" s="35">
        <v>-4000</v>
      </c>
      <c r="M224" s="16"/>
    </row>
    <row r="225" spans="1:13" ht="12.75">
      <c r="A225" s="50"/>
      <c r="B225" s="480"/>
      <c r="C225" s="72">
        <v>405</v>
      </c>
      <c r="D225" s="33">
        <v>81</v>
      </c>
      <c r="E225" s="34">
        <v>2630002</v>
      </c>
      <c r="F225" s="33">
        <v>327</v>
      </c>
      <c r="G225" s="33">
        <v>340</v>
      </c>
      <c r="H225" s="35">
        <v>0</v>
      </c>
      <c r="I225" s="35">
        <v>316500</v>
      </c>
      <c r="J225" s="35">
        <v>-134000</v>
      </c>
      <c r="K225" s="35">
        <v>-224000</v>
      </c>
      <c r="L225" s="35">
        <v>-41500</v>
      </c>
      <c r="M225" s="16"/>
    </row>
    <row r="226" spans="1:13" ht="12.75">
      <c r="A226" s="50"/>
      <c r="B226" s="655">
        <v>327</v>
      </c>
      <c r="C226" s="655"/>
      <c r="D226" s="655"/>
      <c r="E226" s="655"/>
      <c r="F226" s="655"/>
      <c r="G226" s="655"/>
      <c r="H226" s="36">
        <v>0</v>
      </c>
      <c r="I226" s="36">
        <v>1042000</v>
      </c>
      <c r="J226" s="36">
        <v>-42000</v>
      </c>
      <c r="K226" s="36">
        <v>-1000000</v>
      </c>
      <c r="L226" s="36">
        <v>0</v>
      </c>
      <c r="M226" s="16"/>
    </row>
    <row r="227" spans="1:13" ht="12.75">
      <c r="A227" s="50"/>
      <c r="B227" s="508">
        <v>2630002</v>
      </c>
      <c r="C227" s="509"/>
      <c r="D227" s="509"/>
      <c r="E227" s="509"/>
      <c r="F227" s="509"/>
      <c r="G227" s="467"/>
      <c r="H227" s="479">
        <f>H226</f>
        <v>0</v>
      </c>
      <c r="I227" s="479">
        <f>I226</f>
        <v>1042000</v>
      </c>
      <c r="J227" s="479">
        <f>J226</f>
        <v>-42000</v>
      </c>
      <c r="K227" s="479">
        <f>K226</f>
        <v>-1000000</v>
      </c>
      <c r="L227" s="479">
        <f>L226</f>
        <v>0</v>
      </c>
      <c r="M227" s="16"/>
    </row>
    <row r="228" spans="1:13" ht="12.75">
      <c r="A228" s="50"/>
      <c r="B228" s="84"/>
      <c r="C228" s="226">
        <v>405</v>
      </c>
      <c r="D228" s="227">
        <v>81</v>
      </c>
      <c r="E228" s="228">
        <v>5220100</v>
      </c>
      <c r="F228" s="227">
        <v>5</v>
      </c>
      <c r="G228" s="227">
        <v>310</v>
      </c>
      <c r="H228" s="230">
        <v>0</v>
      </c>
      <c r="I228" s="230">
        <v>40000</v>
      </c>
      <c r="J228" s="230">
        <v>0</v>
      </c>
      <c r="K228" s="230">
        <v>0</v>
      </c>
      <c r="L228" s="230">
        <v>40000</v>
      </c>
      <c r="M228" s="16"/>
    </row>
    <row r="229" spans="1:13" ht="12.75">
      <c r="A229" s="50"/>
      <c r="B229" s="508">
        <v>5</v>
      </c>
      <c r="C229" s="509"/>
      <c r="D229" s="509"/>
      <c r="E229" s="509"/>
      <c r="F229" s="509"/>
      <c r="G229" s="467"/>
      <c r="H229" s="296">
        <f>H228</f>
        <v>0</v>
      </c>
      <c r="I229" s="296">
        <f aca="true" t="shared" si="23" ref="I229:L230">I228</f>
        <v>40000</v>
      </c>
      <c r="J229" s="296">
        <f t="shared" si="23"/>
        <v>0</v>
      </c>
      <c r="K229" s="296">
        <f t="shared" si="23"/>
        <v>0</v>
      </c>
      <c r="L229" s="296">
        <f t="shared" si="23"/>
        <v>40000</v>
      </c>
      <c r="M229" s="16"/>
    </row>
    <row r="230" spans="1:13" ht="12.75">
      <c r="A230" s="50"/>
      <c r="B230" s="508">
        <v>5220100</v>
      </c>
      <c r="C230" s="509"/>
      <c r="D230" s="509"/>
      <c r="E230" s="509"/>
      <c r="F230" s="509"/>
      <c r="G230" s="467"/>
      <c r="H230" s="296">
        <f>H229</f>
        <v>0</v>
      </c>
      <c r="I230" s="296">
        <f t="shared" si="23"/>
        <v>40000</v>
      </c>
      <c r="J230" s="296">
        <f t="shared" si="23"/>
        <v>0</v>
      </c>
      <c r="K230" s="296">
        <f t="shared" si="23"/>
        <v>0</v>
      </c>
      <c r="L230" s="296">
        <f t="shared" si="23"/>
        <v>40000</v>
      </c>
      <c r="M230" s="16"/>
    </row>
    <row r="231" spans="1:13" ht="12.75">
      <c r="A231" s="50"/>
      <c r="B231" s="532">
        <v>405</v>
      </c>
      <c r="C231" s="533"/>
      <c r="D231" s="533"/>
      <c r="E231" s="533"/>
      <c r="F231" s="533"/>
      <c r="G231" s="533"/>
      <c r="H231" s="65">
        <f>H230+H215+H227</f>
        <v>0</v>
      </c>
      <c r="I231" s="65">
        <f>I230+I215+I227</f>
        <v>1042000</v>
      </c>
      <c r="J231" s="65">
        <f>J230+J215+J227</f>
        <v>-42000</v>
      </c>
      <c r="K231" s="65">
        <f>K230+K215+K227</f>
        <v>-1000000</v>
      </c>
      <c r="L231" s="65">
        <f>L230+L215+L227</f>
        <v>0</v>
      </c>
      <c r="M231" s="93"/>
    </row>
    <row r="232" spans="1:13" ht="12.75">
      <c r="A232" s="50"/>
      <c r="B232" s="532">
        <v>81</v>
      </c>
      <c r="C232" s="533"/>
      <c r="D232" s="533"/>
      <c r="E232" s="533"/>
      <c r="F232" s="533"/>
      <c r="G232" s="533"/>
      <c r="H232" s="65">
        <f>H231</f>
        <v>0</v>
      </c>
      <c r="I232" s="65">
        <f>I231</f>
        <v>1042000</v>
      </c>
      <c r="J232" s="65">
        <f>J231</f>
        <v>-42000</v>
      </c>
      <c r="K232" s="65">
        <f>K231</f>
        <v>-1000000</v>
      </c>
      <c r="L232" s="65">
        <f>L231</f>
        <v>0</v>
      </c>
      <c r="M232" s="93"/>
    </row>
    <row r="233" spans="2:13" ht="12.75">
      <c r="B233" s="727"/>
      <c r="C233" s="567" t="s">
        <v>19</v>
      </c>
      <c r="D233" s="567"/>
      <c r="E233" s="567"/>
      <c r="F233" s="567"/>
      <c r="G233" s="567"/>
      <c r="H233" s="567"/>
      <c r="I233" s="567"/>
      <c r="J233" s="567"/>
      <c r="K233" s="567"/>
      <c r="L233" s="567"/>
      <c r="M233" s="568"/>
    </row>
    <row r="234" spans="1:13" ht="12.75">
      <c r="A234" s="51"/>
      <c r="B234" s="85"/>
      <c r="C234" s="297">
        <v>405</v>
      </c>
      <c r="D234" s="298">
        <v>85</v>
      </c>
      <c r="E234" s="299">
        <v>10000</v>
      </c>
      <c r="F234" s="298">
        <v>5</v>
      </c>
      <c r="G234" s="298">
        <v>310</v>
      </c>
      <c r="H234" s="300">
        <v>0</v>
      </c>
      <c r="I234" s="300">
        <v>0</v>
      </c>
      <c r="J234" s="300">
        <v>0</v>
      </c>
      <c r="K234" s="300">
        <v>0</v>
      </c>
      <c r="L234" s="22">
        <v>0</v>
      </c>
      <c r="M234" s="301" t="s">
        <v>13</v>
      </c>
    </row>
    <row r="235" spans="1:13" ht="12.75">
      <c r="A235" s="51"/>
      <c r="B235" s="85"/>
      <c r="C235" s="251">
        <v>405</v>
      </c>
      <c r="D235" s="20">
        <v>85</v>
      </c>
      <c r="E235" s="21">
        <v>10000</v>
      </c>
      <c r="F235" s="20">
        <v>5</v>
      </c>
      <c r="G235" s="20">
        <v>225</v>
      </c>
      <c r="H235" s="22">
        <v>0</v>
      </c>
      <c r="I235" s="22">
        <v>-45000</v>
      </c>
      <c r="J235" s="22">
        <v>0</v>
      </c>
      <c r="K235" s="22">
        <v>0</v>
      </c>
      <c r="L235" s="22">
        <v>-45000</v>
      </c>
      <c r="M235" s="302"/>
    </row>
    <row r="236" spans="1:13" ht="12.75">
      <c r="A236" s="51"/>
      <c r="B236" s="85"/>
      <c r="C236" s="251">
        <v>405</v>
      </c>
      <c r="D236" s="20">
        <v>85</v>
      </c>
      <c r="E236" s="21">
        <v>10000</v>
      </c>
      <c r="F236" s="20">
        <v>5</v>
      </c>
      <c r="G236" s="20">
        <v>212</v>
      </c>
      <c r="H236" s="22">
        <v>0</v>
      </c>
      <c r="I236" s="22">
        <v>-10000</v>
      </c>
      <c r="J236" s="22">
        <v>0</v>
      </c>
      <c r="K236" s="22">
        <v>0</v>
      </c>
      <c r="L236" s="22">
        <v>-10000</v>
      </c>
      <c r="M236" s="302"/>
    </row>
    <row r="237" spans="1:13" ht="12.75">
      <c r="A237" s="51"/>
      <c r="B237" s="85"/>
      <c r="C237" s="251">
        <v>405</v>
      </c>
      <c r="D237" s="20">
        <v>85</v>
      </c>
      <c r="E237" s="21">
        <v>10000</v>
      </c>
      <c r="F237" s="20">
        <v>5</v>
      </c>
      <c r="G237" s="20">
        <v>221</v>
      </c>
      <c r="H237" s="22">
        <v>0</v>
      </c>
      <c r="I237" s="22">
        <v>-20000</v>
      </c>
      <c r="J237" s="22">
        <v>0</v>
      </c>
      <c r="K237" s="22">
        <v>0</v>
      </c>
      <c r="L237" s="22">
        <v>-20000</v>
      </c>
      <c r="M237" s="302"/>
    </row>
    <row r="238" spans="1:13" ht="12.75">
      <c r="A238" s="51"/>
      <c r="B238" s="85"/>
      <c r="C238" s="251">
        <v>405</v>
      </c>
      <c r="D238" s="20">
        <v>85</v>
      </c>
      <c r="E238" s="21">
        <v>10000</v>
      </c>
      <c r="F238" s="20">
        <v>5</v>
      </c>
      <c r="G238" s="20">
        <v>222</v>
      </c>
      <c r="H238" s="22">
        <v>0</v>
      </c>
      <c r="I238" s="22">
        <v>-10000</v>
      </c>
      <c r="J238" s="22">
        <v>0</v>
      </c>
      <c r="K238" s="22">
        <v>0</v>
      </c>
      <c r="L238" s="22">
        <v>-10000</v>
      </c>
      <c r="M238" s="302"/>
    </row>
    <row r="239" spans="1:13" ht="12.75">
      <c r="A239" s="51"/>
      <c r="B239" s="85"/>
      <c r="C239" s="251">
        <v>405</v>
      </c>
      <c r="D239" s="20">
        <v>85</v>
      </c>
      <c r="E239" s="21">
        <v>10000</v>
      </c>
      <c r="F239" s="20">
        <v>5</v>
      </c>
      <c r="G239" s="20">
        <v>226</v>
      </c>
      <c r="H239" s="22">
        <v>0</v>
      </c>
      <c r="I239" s="22">
        <v>30000</v>
      </c>
      <c r="J239" s="22">
        <v>0</v>
      </c>
      <c r="K239" s="22">
        <v>0</v>
      </c>
      <c r="L239" s="22">
        <v>30000</v>
      </c>
      <c r="M239" s="302"/>
    </row>
    <row r="240" spans="1:13" ht="12.75">
      <c r="A240" s="51"/>
      <c r="B240" s="85"/>
      <c r="C240" s="251">
        <v>405</v>
      </c>
      <c r="D240" s="20">
        <v>85</v>
      </c>
      <c r="E240" s="21">
        <v>10000</v>
      </c>
      <c r="F240" s="20">
        <v>5</v>
      </c>
      <c r="G240" s="20">
        <v>290</v>
      </c>
      <c r="H240" s="22">
        <v>0</v>
      </c>
      <c r="I240" s="22">
        <v>23000</v>
      </c>
      <c r="J240" s="22">
        <v>0</v>
      </c>
      <c r="K240" s="22">
        <v>0</v>
      </c>
      <c r="L240" s="22">
        <v>23000</v>
      </c>
      <c r="M240" s="302"/>
    </row>
    <row r="241" spans="1:13" ht="12.75">
      <c r="A241" s="51"/>
      <c r="B241" s="85"/>
      <c r="C241" s="251">
        <v>405</v>
      </c>
      <c r="D241" s="20">
        <v>85</v>
      </c>
      <c r="E241" s="21">
        <v>10000</v>
      </c>
      <c r="F241" s="20">
        <v>5</v>
      </c>
      <c r="G241" s="20">
        <v>340</v>
      </c>
      <c r="H241" s="22">
        <v>0</v>
      </c>
      <c r="I241" s="22">
        <v>12000</v>
      </c>
      <c r="J241" s="22">
        <v>0</v>
      </c>
      <c r="K241" s="22">
        <v>0</v>
      </c>
      <c r="L241" s="22">
        <v>12000</v>
      </c>
      <c r="M241" s="302"/>
    </row>
    <row r="242" spans="1:13" ht="12.75">
      <c r="A242" s="51"/>
      <c r="B242" s="536">
        <v>5</v>
      </c>
      <c r="C242" s="537"/>
      <c r="D242" s="537"/>
      <c r="E242" s="537"/>
      <c r="F242" s="537"/>
      <c r="G242" s="537"/>
      <c r="H242" s="66">
        <f>SUM(H234:H241)</f>
        <v>0</v>
      </c>
      <c r="I242" s="66">
        <f>SUM(I234:I241)</f>
        <v>-20000</v>
      </c>
      <c r="J242" s="66">
        <f>SUM(J234:J241)</f>
        <v>0</v>
      </c>
      <c r="K242" s="66">
        <f>SUM(K234:K241)</f>
        <v>0</v>
      </c>
      <c r="L242" s="66">
        <f>SUM(L234:L241)</f>
        <v>-20000</v>
      </c>
      <c r="M242" s="94"/>
    </row>
    <row r="243" spans="1:13" ht="12.75">
      <c r="A243" s="51"/>
      <c r="B243" s="536">
        <v>10002</v>
      </c>
      <c r="C243" s="537"/>
      <c r="D243" s="537"/>
      <c r="E243" s="537"/>
      <c r="F243" s="537"/>
      <c r="G243" s="537"/>
      <c r="H243" s="66">
        <f>H242</f>
        <v>0</v>
      </c>
      <c r="I243" s="66">
        <f>I242</f>
        <v>-20000</v>
      </c>
      <c r="J243" s="66">
        <f>J242</f>
        <v>0</v>
      </c>
      <c r="K243" s="66">
        <f>K242</f>
        <v>0</v>
      </c>
      <c r="L243" s="66">
        <f>L242</f>
        <v>-20000</v>
      </c>
      <c r="M243" s="94"/>
    </row>
    <row r="244" spans="1:13" ht="12.75">
      <c r="A244" s="51"/>
      <c r="B244" s="303"/>
      <c r="C244" s="304">
        <v>405</v>
      </c>
      <c r="D244" s="305">
        <v>85</v>
      </c>
      <c r="E244" s="306">
        <v>2600000</v>
      </c>
      <c r="F244" s="305">
        <v>197</v>
      </c>
      <c r="G244" s="305">
        <v>241</v>
      </c>
      <c r="H244" s="307">
        <v>1000000</v>
      </c>
      <c r="I244" s="307">
        <v>-800000</v>
      </c>
      <c r="J244" s="307">
        <v>0</v>
      </c>
      <c r="K244" s="307">
        <v>0</v>
      </c>
      <c r="L244" s="308">
        <v>200000</v>
      </c>
      <c r="M244" s="94"/>
    </row>
    <row r="245" spans="1:13" ht="12.75">
      <c r="A245" s="51"/>
      <c r="B245" s="303"/>
      <c r="C245" s="304">
        <v>405</v>
      </c>
      <c r="D245" s="305">
        <v>85</v>
      </c>
      <c r="E245" s="306">
        <v>2600000</v>
      </c>
      <c r="F245" s="305">
        <v>197</v>
      </c>
      <c r="G245" s="305">
        <v>242</v>
      </c>
      <c r="H245" s="307">
        <v>4000000</v>
      </c>
      <c r="I245" s="307">
        <v>1800000</v>
      </c>
      <c r="J245" s="307">
        <v>1600000</v>
      </c>
      <c r="K245" s="307">
        <v>1000000</v>
      </c>
      <c r="L245" s="308">
        <v>8400000</v>
      </c>
      <c r="M245" s="94"/>
    </row>
    <row r="246" spans="1:13" ht="12.75">
      <c r="A246" s="51"/>
      <c r="B246" s="511">
        <v>197</v>
      </c>
      <c r="C246" s="511"/>
      <c r="D246" s="511"/>
      <c r="E246" s="511"/>
      <c r="F246" s="511"/>
      <c r="G246" s="511"/>
      <c r="H246" s="309">
        <v>5000000</v>
      </c>
      <c r="I246" s="309">
        <v>1000000</v>
      </c>
      <c r="J246" s="309">
        <v>1600000</v>
      </c>
      <c r="K246" s="309">
        <v>1000000</v>
      </c>
      <c r="L246" s="309">
        <v>8600000</v>
      </c>
      <c r="M246" s="94"/>
    </row>
    <row r="247" spans="1:13" ht="12.75">
      <c r="A247" s="51"/>
      <c r="B247" s="303"/>
      <c r="C247" s="304">
        <v>405</v>
      </c>
      <c r="D247" s="305">
        <v>85</v>
      </c>
      <c r="E247" s="306">
        <v>2600000</v>
      </c>
      <c r="F247" s="305">
        <v>330</v>
      </c>
      <c r="G247" s="305">
        <v>241</v>
      </c>
      <c r="H247" s="307">
        <v>0</v>
      </c>
      <c r="I247" s="307">
        <v>200000</v>
      </c>
      <c r="J247" s="307">
        <v>300000</v>
      </c>
      <c r="K247" s="307">
        <v>0</v>
      </c>
      <c r="L247" s="308">
        <v>500000</v>
      </c>
      <c r="M247" s="94"/>
    </row>
    <row r="248" spans="1:13" ht="12.75">
      <c r="A248" s="51"/>
      <c r="B248" s="303"/>
      <c r="C248" s="304">
        <v>405</v>
      </c>
      <c r="D248" s="305">
        <v>85</v>
      </c>
      <c r="E248" s="306">
        <v>2600000</v>
      </c>
      <c r="F248" s="305">
        <v>330</v>
      </c>
      <c r="G248" s="305">
        <v>242</v>
      </c>
      <c r="H248" s="307">
        <v>0</v>
      </c>
      <c r="I248" s="307">
        <v>1000000</v>
      </c>
      <c r="J248" s="307">
        <v>1000000</v>
      </c>
      <c r="K248" s="307">
        <v>500000</v>
      </c>
      <c r="L248" s="308">
        <v>2500000</v>
      </c>
      <c r="M248" s="94"/>
    </row>
    <row r="249" spans="1:13" ht="12.75">
      <c r="A249" s="51"/>
      <c r="B249" s="511">
        <v>330</v>
      </c>
      <c r="C249" s="511"/>
      <c r="D249" s="511"/>
      <c r="E249" s="511"/>
      <c r="F249" s="511"/>
      <c r="G249" s="511"/>
      <c r="H249" s="309">
        <v>0</v>
      </c>
      <c r="I249" s="309">
        <v>1200000</v>
      </c>
      <c r="J249" s="309">
        <v>1300000</v>
      </c>
      <c r="K249" s="309">
        <v>500000</v>
      </c>
      <c r="L249" s="309">
        <v>3000000</v>
      </c>
      <c r="M249" s="94"/>
    </row>
    <row r="250" spans="1:13" ht="12.75">
      <c r="A250" s="51"/>
      <c r="B250" s="303"/>
      <c r="C250" s="304">
        <v>405</v>
      </c>
      <c r="D250" s="305">
        <v>85</v>
      </c>
      <c r="E250" s="306">
        <v>2600000</v>
      </c>
      <c r="F250" s="305">
        <v>331</v>
      </c>
      <c r="G250" s="305">
        <v>242</v>
      </c>
      <c r="H250" s="307">
        <v>2649000</v>
      </c>
      <c r="I250" s="307">
        <v>400000</v>
      </c>
      <c r="J250" s="307">
        <v>300000</v>
      </c>
      <c r="K250" s="307">
        <v>300000</v>
      </c>
      <c r="L250" s="308">
        <v>3649000</v>
      </c>
      <c r="M250" s="94"/>
    </row>
    <row r="251" spans="1:13" ht="12.75">
      <c r="A251" s="51"/>
      <c r="B251" s="511">
        <v>331</v>
      </c>
      <c r="C251" s="511"/>
      <c r="D251" s="511"/>
      <c r="E251" s="511"/>
      <c r="F251" s="511"/>
      <c r="G251" s="511"/>
      <c r="H251" s="309">
        <v>2649000</v>
      </c>
      <c r="I251" s="309">
        <v>400000</v>
      </c>
      <c r="J251" s="309">
        <v>300000</v>
      </c>
      <c r="K251" s="309">
        <v>300000</v>
      </c>
      <c r="L251" s="309">
        <v>3649000</v>
      </c>
      <c r="M251" s="94"/>
    </row>
    <row r="252" spans="1:13" ht="12.75">
      <c r="A252" s="51"/>
      <c r="B252" s="303"/>
      <c r="C252" s="304">
        <v>405</v>
      </c>
      <c r="D252" s="305">
        <v>85</v>
      </c>
      <c r="E252" s="306">
        <v>2600000</v>
      </c>
      <c r="F252" s="305">
        <v>335</v>
      </c>
      <c r="G252" s="305">
        <v>241</v>
      </c>
      <c r="H252" s="307">
        <v>1000000</v>
      </c>
      <c r="I252" s="307">
        <v>6700000</v>
      </c>
      <c r="J252" s="307">
        <v>4700000</v>
      </c>
      <c r="K252" s="307">
        <v>1300000</v>
      </c>
      <c r="L252" s="308">
        <v>13700000</v>
      </c>
      <c r="M252" s="94"/>
    </row>
    <row r="253" spans="1:13" ht="12.75">
      <c r="A253" s="51"/>
      <c r="B253" s="303"/>
      <c r="C253" s="304">
        <v>405</v>
      </c>
      <c r="D253" s="305">
        <v>85</v>
      </c>
      <c r="E253" s="306">
        <v>2600000</v>
      </c>
      <c r="F253" s="305">
        <v>335</v>
      </c>
      <c r="G253" s="305">
        <v>242</v>
      </c>
      <c r="H253" s="307">
        <v>6520000</v>
      </c>
      <c r="I253" s="307">
        <v>9854300</v>
      </c>
      <c r="J253" s="307">
        <v>14237900</v>
      </c>
      <c r="K253" s="307">
        <v>24228800</v>
      </c>
      <c r="L253" s="308">
        <v>54841000</v>
      </c>
      <c r="M253" s="94"/>
    </row>
    <row r="254" spans="1:13" ht="12.75">
      <c r="A254" s="51"/>
      <c r="B254" s="511">
        <v>335</v>
      </c>
      <c r="C254" s="511"/>
      <c r="D254" s="511"/>
      <c r="E254" s="511"/>
      <c r="F254" s="511"/>
      <c r="G254" s="511"/>
      <c r="H254" s="309">
        <v>7520000</v>
      </c>
      <c r="I254" s="309">
        <v>16554300</v>
      </c>
      <c r="J254" s="309">
        <v>18937900</v>
      </c>
      <c r="K254" s="309">
        <v>25528800</v>
      </c>
      <c r="L254" s="309">
        <v>68541000</v>
      </c>
      <c r="M254" s="94"/>
    </row>
    <row r="255" spans="1:13" ht="12.75">
      <c r="A255" s="51"/>
      <c r="B255" s="303"/>
      <c r="C255" s="304">
        <v>405</v>
      </c>
      <c r="D255" s="305">
        <v>85</v>
      </c>
      <c r="E255" s="306">
        <v>2600000</v>
      </c>
      <c r="F255" s="305">
        <v>336</v>
      </c>
      <c r="G255" s="305">
        <v>241</v>
      </c>
      <c r="H255" s="307">
        <v>0</v>
      </c>
      <c r="I255" s="307">
        <v>0</v>
      </c>
      <c r="J255" s="307">
        <v>100000</v>
      </c>
      <c r="K255" s="307">
        <v>0</v>
      </c>
      <c r="L255" s="308">
        <v>100000</v>
      </c>
      <c r="M255" s="94"/>
    </row>
    <row r="256" spans="1:13" ht="12.75">
      <c r="A256" s="51"/>
      <c r="B256" s="303"/>
      <c r="C256" s="304">
        <v>405</v>
      </c>
      <c r="D256" s="305">
        <v>85</v>
      </c>
      <c r="E256" s="306">
        <v>2600000</v>
      </c>
      <c r="F256" s="305">
        <v>336</v>
      </c>
      <c r="G256" s="305">
        <v>242</v>
      </c>
      <c r="H256" s="307">
        <v>0</v>
      </c>
      <c r="I256" s="307">
        <v>0</v>
      </c>
      <c r="J256" s="307">
        <v>400000</v>
      </c>
      <c r="K256" s="307">
        <v>0</v>
      </c>
      <c r="L256" s="308">
        <v>400000</v>
      </c>
      <c r="M256" s="94"/>
    </row>
    <row r="257" spans="1:13" ht="12.75">
      <c r="A257" s="51"/>
      <c r="B257" s="511">
        <v>336</v>
      </c>
      <c r="C257" s="511"/>
      <c r="D257" s="511"/>
      <c r="E257" s="511"/>
      <c r="F257" s="511"/>
      <c r="G257" s="511"/>
      <c r="H257" s="309">
        <v>0</v>
      </c>
      <c r="I257" s="309">
        <v>0</v>
      </c>
      <c r="J257" s="309">
        <v>500000</v>
      </c>
      <c r="K257" s="309">
        <v>0</v>
      </c>
      <c r="L257" s="309">
        <v>500000</v>
      </c>
      <c r="M257" s="94"/>
    </row>
    <row r="258" spans="1:13" ht="12.75">
      <c r="A258" s="51"/>
      <c r="B258" s="303"/>
      <c r="C258" s="304">
        <v>405</v>
      </c>
      <c r="D258" s="305">
        <v>85</v>
      </c>
      <c r="E258" s="306">
        <v>2600000</v>
      </c>
      <c r="F258" s="305">
        <v>338</v>
      </c>
      <c r="G258" s="305">
        <v>241</v>
      </c>
      <c r="H258" s="307">
        <v>0</v>
      </c>
      <c r="I258" s="307">
        <v>0</v>
      </c>
      <c r="J258" s="307">
        <v>100000</v>
      </c>
      <c r="K258" s="307">
        <v>0</v>
      </c>
      <c r="L258" s="308">
        <v>100000</v>
      </c>
      <c r="M258" s="94"/>
    </row>
    <row r="259" spans="1:13" ht="12.75">
      <c r="A259" s="51"/>
      <c r="B259" s="303"/>
      <c r="C259" s="304">
        <v>405</v>
      </c>
      <c r="D259" s="305">
        <v>85</v>
      </c>
      <c r="E259" s="306">
        <v>2600000</v>
      </c>
      <c r="F259" s="305">
        <v>338</v>
      </c>
      <c r="G259" s="305">
        <v>242</v>
      </c>
      <c r="H259" s="307">
        <v>0</v>
      </c>
      <c r="I259" s="307">
        <v>0</v>
      </c>
      <c r="J259" s="307">
        <v>900000</v>
      </c>
      <c r="K259" s="307">
        <v>0</v>
      </c>
      <c r="L259" s="308">
        <v>900000</v>
      </c>
      <c r="M259" s="94"/>
    </row>
    <row r="260" spans="1:13" ht="12.75">
      <c r="A260" s="51"/>
      <c r="B260" s="511">
        <v>338</v>
      </c>
      <c r="C260" s="511"/>
      <c r="D260" s="511"/>
      <c r="E260" s="511"/>
      <c r="F260" s="511"/>
      <c r="G260" s="511"/>
      <c r="H260" s="309">
        <v>0</v>
      </c>
      <c r="I260" s="309">
        <v>0</v>
      </c>
      <c r="J260" s="309">
        <v>1000000</v>
      </c>
      <c r="K260" s="309">
        <v>0</v>
      </c>
      <c r="L260" s="309">
        <v>1000000</v>
      </c>
      <c r="M260" s="94"/>
    </row>
    <row r="261" spans="1:13" ht="12.75">
      <c r="A261" s="51"/>
      <c r="B261" s="303"/>
      <c r="C261" s="304">
        <v>405</v>
      </c>
      <c r="D261" s="305">
        <v>85</v>
      </c>
      <c r="E261" s="306">
        <v>2600000</v>
      </c>
      <c r="F261" s="305">
        <v>339</v>
      </c>
      <c r="G261" s="305">
        <v>241</v>
      </c>
      <c r="H261" s="307">
        <v>0</v>
      </c>
      <c r="I261" s="307">
        <v>800000</v>
      </c>
      <c r="J261" s="307">
        <v>1000000</v>
      </c>
      <c r="K261" s="307">
        <v>0</v>
      </c>
      <c r="L261" s="308">
        <v>1800000</v>
      </c>
      <c r="M261" s="94"/>
    </row>
    <row r="262" spans="1:13" ht="12.75">
      <c r="A262" s="51"/>
      <c r="B262" s="303"/>
      <c r="C262" s="304">
        <v>405</v>
      </c>
      <c r="D262" s="305">
        <v>85</v>
      </c>
      <c r="E262" s="306">
        <v>2600000</v>
      </c>
      <c r="F262" s="305">
        <v>339</v>
      </c>
      <c r="G262" s="305">
        <v>242</v>
      </c>
      <c r="H262" s="307">
        <v>0</v>
      </c>
      <c r="I262" s="307">
        <v>200000</v>
      </c>
      <c r="J262" s="307">
        <v>0</v>
      </c>
      <c r="K262" s="307">
        <v>0</v>
      </c>
      <c r="L262" s="308">
        <v>200000</v>
      </c>
      <c r="M262" s="94"/>
    </row>
    <row r="263" spans="1:13" ht="12.75">
      <c r="A263" s="51"/>
      <c r="B263" s="511">
        <v>339</v>
      </c>
      <c r="C263" s="511"/>
      <c r="D263" s="511"/>
      <c r="E263" s="511"/>
      <c r="F263" s="511"/>
      <c r="G263" s="511"/>
      <c r="H263" s="309">
        <v>0</v>
      </c>
      <c r="I263" s="309">
        <v>1000000</v>
      </c>
      <c r="J263" s="309">
        <v>1000000</v>
      </c>
      <c r="K263" s="309">
        <v>0</v>
      </c>
      <c r="L263" s="309">
        <v>2000000</v>
      </c>
      <c r="M263" s="94"/>
    </row>
    <row r="264" spans="1:13" ht="12.75">
      <c r="A264" s="51"/>
      <c r="B264" s="303"/>
      <c r="C264" s="304">
        <v>405</v>
      </c>
      <c r="D264" s="305">
        <v>85</v>
      </c>
      <c r="E264" s="306">
        <v>2600000</v>
      </c>
      <c r="F264" s="305">
        <v>340</v>
      </c>
      <c r="G264" s="305">
        <v>241</v>
      </c>
      <c r="H264" s="307">
        <v>100000</v>
      </c>
      <c r="I264" s="307">
        <v>0</v>
      </c>
      <c r="J264" s="307">
        <v>0</v>
      </c>
      <c r="K264" s="307">
        <v>0</v>
      </c>
      <c r="L264" s="308">
        <v>100000</v>
      </c>
      <c r="M264" s="94"/>
    </row>
    <row r="265" spans="1:13" ht="12.75">
      <c r="A265" s="51"/>
      <c r="B265" s="303"/>
      <c r="C265" s="304">
        <v>405</v>
      </c>
      <c r="D265" s="305">
        <v>85</v>
      </c>
      <c r="E265" s="306">
        <v>2600000</v>
      </c>
      <c r="F265" s="305">
        <v>340</v>
      </c>
      <c r="G265" s="305">
        <v>242</v>
      </c>
      <c r="H265" s="307">
        <v>400000</v>
      </c>
      <c r="I265" s="307">
        <v>0</v>
      </c>
      <c r="J265" s="307">
        <v>0</v>
      </c>
      <c r="K265" s="307">
        <v>0</v>
      </c>
      <c r="L265" s="308">
        <v>400000</v>
      </c>
      <c r="M265" s="94"/>
    </row>
    <row r="266" spans="1:13" ht="12.75">
      <c r="A266" s="51"/>
      <c r="B266" s="511">
        <v>340</v>
      </c>
      <c r="C266" s="511"/>
      <c r="D266" s="511"/>
      <c r="E266" s="511"/>
      <c r="F266" s="511"/>
      <c r="G266" s="511"/>
      <c r="H266" s="309">
        <v>500000</v>
      </c>
      <c r="I266" s="309">
        <v>0</v>
      </c>
      <c r="J266" s="309">
        <v>0</v>
      </c>
      <c r="K266" s="309">
        <v>0</v>
      </c>
      <c r="L266" s="309">
        <v>500000</v>
      </c>
      <c r="M266" s="94"/>
    </row>
    <row r="267" spans="1:13" ht="12.75">
      <c r="A267" s="51"/>
      <c r="B267" s="303"/>
      <c r="C267" s="304">
        <v>405</v>
      </c>
      <c r="D267" s="305">
        <v>85</v>
      </c>
      <c r="E267" s="306">
        <v>2600000</v>
      </c>
      <c r="F267" s="305">
        <v>341</v>
      </c>
      <c r="G267" s="305">
        <v>241</v>
      </c>
      <c r="H267" s="307">
        <v>0</v>
      </c>
      <c r="I267" s="307">
        <v>200000</v>
      </c>
      <c r="J267" s="307">
        <v>0</v>
      </c>
      <c r="K267" s="307">
        <v>0</v>
      </c>
      <c r="L267" s="308">
        <v>200000</v>
      </c>
      <c r="M267" s="94"/>
    </row>
    <row r="268" spans="1:13" ht="12.75">
      <c r="A268" s="51"/>
      <c r="B268" s="303"/>
      <c r="C268" s="304">
        <v>405</v>
      </c>
      <c r="D268" s="305">
        <v>85</v>
      </c>
      <c r="E268" s="306">
        <v>2600000</v>
      </c>
      <c r="F268" s="305">
        <v>341</v>
      </c>
      <c r="G268" s="305">
        <v>242</v>
      </c>
      <c r="H268" s="307">
        <v>0</v>
      </c>
      <c r="I268" s="307">
        <v>800000</v>
      </c>
      <c r="J268" s="307">
        <v>0</v>
      </c>
      <c r="K268" s="307">
        <v>0</v>
      </c>
      <c r="L268" s="308">
        <v>800000</v>
      </c>
      <c r="M268" s="94"/>
    </row>
    <row r="269" spans="1:13" ht="12.75">
      <c r="A269" s="51"/>
      <c r="B269" s="511">
        <v>341</v>
      </c>
      <c r="C269" s="511"/>
      <c r="D269" s="511"/>
      <c r="E269" s="511"/>
      <c r="F269" s="511"/>
      <c r="G269" s="511"/>
      <c r="H269" s="309">
        <v>0</v>
      </c>
      <c r="I269" s="309">
        <v>1000000</v>
      </c>
      <c r="J269" s="309">
        <v>0</v>
      </c>
      <c r="K269" s="309">
        <v>0</v>
      </c>
      <c r="L269" s="309">
        <v>1000000</v>
      </c>
      <c r="M269" s="94"/>
    </row>
    <row r="270" spans="1:13" ht="12.75">
      <c r="A270" s="51"/>
      <c r="B270" s="303"/>
      <c r="C270" s="304">
        <v>405</v>
      </c>
      <c r="D270" s="305">
        <v>85</v>
      </c>
      <c r="E270" s="306">
        <v>2600000</v>
      </c>
      <c r="F270" s="305">
        <v>342</v>
      </c>
      <c r="G270" s="305">
        <v>226</v>
      </c>
      <c r="H270" s="307">
        <v>250000</v>
      </c>
      <c r="I270" s="307">
        <v>249000</v>
      </c>
      <c r="J270" s="307">
        <v>250000</v>
      </c>
      <c r="K270" s="307">
        <v>250000</v>
      </c>
      <c r="L270" s="308">
        <v>999000</v>
      </c>
      <c r="M270" s="94"/>
    </row>
    <row r="271" spans="1:13" ht="12.75">
      <c r="A271" s="51"/>
      <c r="B271" s="303"/>
      <c r="C271" s="304">
        <v>405</v>
      </c>
      <c r="D271" s="305">
        <v>85</v>
      </c>
      <c r="E271" s="306">
        <v>2600000</v>
      </c>
      <c r="F271" s="305">
        <v>342</v>
      </c>
      <c r="G271" s="305">
        <v>241</v>
      </c>
      <c r="H271" s="307">
        <v>500000</v>
      </c>
      <c r="I271" s="307">
        <v>500000</v>
      </c>
      <c r="J271" s="307">
        <v>0</v>
      </c>
      <c r="K271" s="307">
        <v>0</v>
      </c>
      <c r="L271" s="308">
        <v>1000000</v>
      </c>
      <c r="M271" s="94"/>
    </row>
    <row r="272" spans="1:13" ht="12.75">
      <c r="A272" s="51"/>
      <c r="B272" s="303"/>
      <c r="C272" s="304">
        <v>405</v>
      </c>
      <c r="D272" s="305">
        <v>85</v>
      </c>
      <c r="E272" s="306">
        <v>2600000</v>
      </c>
      <c r="F272" s="305">
        <v>342</v>
      </c>
      <c r="G272" s="305">
        <v>242</v>
      </c>
      <c r="H272" s="307">
        <v>1500000</v>
      </c>
      <c r="I272" s="307">
        <v>1500000</v>
      </c>
      <c r="J272" s="307">
        <v>1500000</v>
      </c>
      <c r="K272" s="307">
        <v>1600000</v>
      </c>
      <c r="L272" s="308">
        <v>6100000</v>
      </c>
      <c r="M272" s="94"/>
    </row>
    <row r="273" spans="1:13" ht="12.75">
      <c r="A273" s="51"/>
      <c r="B273" s="303"/>
      <c r="C273" s="304">
        <v>405</v>
      </c>
      <c r="D273" s="305">
        <v>85</v>
      </c>
      <c r="E273" s="306">
        <v>2600000</v>
      </c>
      <c r="F273" s="305">
        <v>342</v>
      </c>
      <c r="G273" s="305">
        <v>340</v>
      </c>
      <c r="H273" s="307">
        <v>0</v>
      </c>
      <c r="I273" s="307">
        <v>131000</v>
      </c>
      <c r="J273" s="307">
        <v>-100000</v>
      </c>
      <c r="K273" s="307">
        <v>-130000</v>
      </c>
      <c r="L273" s="308">
        <v>-99000</v>
      </c>
      <c r="M273" s="94"/>
    </row>
    <row r="274" spans="1:13" ht="12.75">
      <c r="A274" s="51"/>
      <c r="B274" s="303"/>
      <c r="C274" s="304">
        <v>405</v>
      </c>
      <c r="D274" s="305">
        <v>85</v>
      </c>
      <c r="E274" s="306">
        <v>2600000</v>
      </c>
      <c r="F274" s="305">
        <v>342</v>
      </c>
      <c r="G274" s="305">
        <v>290</v>
      </c>
      <c r="H274" s="307">
        <v>0</v>
      </c>
      <c r="I274" s="307">
        <f>-726000+350000+70000</f>
        <v>-306000</v>
      </c>
      <c r="J274" s="307">
        <v>0</v>
      </c>
      <c r="K274" s="307">
        <v>0</v>
      </c>
      <c r="L274" s="308">
        <f>I274</f>
        <v>-306000</v>
      </c>
      <c r="M274" s="94"/>
    </row>
    <row r="275" spans="1:13" ht="12.75">
      <c r="A275" s="51"/>
      <c r="B275" s="303"/>
      <c r="C275" s="304">
        <v>405</v>
      </c>
      <c r="D275" s="305">
        <v>85</v>
      </c>
      <c r="E275" s="306">
        <v>2600000</v>
      </c>
      <c r="F275" s="305">
        <v>342</v>
      </c>
      <c r="G275" s="305">
        <v>212</v>
      </c>
      <c r="H275" s="307">
        <v>0</v>
      </c>
      <c r="I275" s="307">
        <v>6000</v>
      </c>
      <c r="J275" s="307">
        <v>0</v>
      </c>
      <c r="K275" s="307">
        <v>0</v>
      </c>
      <c r="L275" s="308">
        <v>6000</v>
      </c>
      <c r="M275" s="94"/>
    </row>
    <row r="276" spans="1:13" ht="12.75">
      <c r="A276" s="51"/>
      <c r="B276" s="511">
        <v>342</v>
      </c>
      <c r="C276" s="511"/>
      <c r="D276" s="511"/>
      <c r="E276" s="511"/>
      <c r="F276" s="511"/>
      <c r="G276" s="511"/>
      <c r="H276" s="309">
        <v>2250000</v>
      </c>
      <c r="I276" s="309">
        <f>SUM(I270:I275)</f>
        <v>2080000</v>
      </c>
      <c r="J276" s="309">
        <f>SUM(J270:J275)</f>
        <v>1650000</v>
      </c>
      <c r="K276" s="309">
        <f>SUM(K270:K275)</f>
        <v>1720000</v>
      </c>
      <c r="L276" s="309">
        <f>SUM(L270:L275)</f>
        <v>7700000</v>
      </c>
      <c r="M276" s="94"/>
    </row>
    <row r="277" spans="1:13" ht="12.75">
      <c r="A277" s="51"/>
      <c r="B277" s="303"/>
      <c r="C277" s="304">
        <v>405</v>
      </c>
      <c r="D277" s="305">
        <v>85</v>
      </c>
      <c r="E277" s="306">
        <v>2600000</v>
      </c>
      <c r="F277" s="305">
        <v>354</v>
      </c>
      <c r="G277" s="305">
        <v>241</v>
      </c>
      <c r="H277" s="307">
        <v>500000</v>
      </c>
      <c r="I277" s="307">
        <f>642384-42384</f>
        <v>600000</v>
      </c>
      <c r="J277" s="307">
        <v>400000</v>
      </c>
      <c r="K277" s="307">
        <v>400000</v>
      </c>
      <c r="L277" s="308">
        <f>H277+I277+J277+K277</f>
        <v>1900000</v>
      </c>
      <c r="M277" s="94"/>
    </row>
    <row r="278" spans="1:13" ht="12.75">
      <c r="A278" s="51"/>
      <c r="B278" s="303"/>
      <c r="C278" s="304">
        <v>405</v>
      </c>
      <c r="D278" s="305">
        <v>85</v>
      </c>
      <c r="E278" s="306">
        <v>2600000</v>
      </c>
      <c r="F278" s="305">
        <v>354</v>
      </c>
      <c r="G278" s="305">
        <v>242</v>
      </c>
      <c r="H278" s="307">
        <v>1000000</v>
      </c>
      <c r="I278" s="307">
        <f>2306616-506616</f>
        <v>1800000</v>
      </c>
      <c r="J278" s="307">
        <v>5000000</v>
      </c>
      <c r="K278" s="307">
        <v>3900000</v>
      </c>
      <c r="L278" s="308">
        <f>H278+I278+J278+K278</f>
        <v>11700000</v>
      </c>
      <c r="M278" s="94"/>
    </row>
    <row r="279" spans="1:13" ht="12.75">
      <c r="A279" s="51"/>
      <c r="B279" s="511">
        <v>354</v>
      </c>
      <c r="C279" s="511"/>
      <c r="D279" s="511"/>
      <c r="E279" s="511"/>
      <c r="F279" s="511"/>
      <c r="G279" s="511"/>
      <c r="H279" s="309">
        <f>H278+H277</f>
        <v>1500000</v>
      </c>
      <c r="I279" s="309">
        <f>I278+I277</f>
        <v>2400000</v>
      </c>
      <c r="J279" s="309">
        <f>J278+J277</f>
        <v>5400000</v>
      </c>
      <c r="K279" s="309">
        <f>K278+K277</f>
        <v>4300000</v>
      </c>
      <c r="L279" s="309">
        <f>L278+L277</f>
        <v>13600000</v>
      </c>
      <c r="M279" s="94"/>
    </row>
    <row r="280" spans="1:13" ht="12.75">
      <c r="A280" s="51"/>
      <c r="B280" s="516">
        <v>2600000</v>
      </c>
      <c r="C280" s="517"/>
      <c r="D280" s="517"/>
      <c r="E280" s="517"/>
      <c r="F280" s="517"/>
      <c r="G280" s="518"/>
      <c r="H280" s="309">
        <f>H279+H276+H269+H266+H263+H260+H257+H254+H251+H249+H246</f>
        <v>19419000</v>
      </c>
      <c r="I280" s="309">
        <f>I279+I276+I269+I266+I263+I260+I257+I254+I251+I249+I246</f>
        <v>25634300</v>
      </c>
      <c r="J280" s="309">
        <f>J279+J276+J269+J266+J263+J260+J257+J254+J251+J249+J246</f>
        <v>31687900</v>
      </c>
      <c r="K280" s="309">
        <f>K279+K276+K269+K266+K263+K260+K257+K254+K251+K249+K246</f>
        <v>33348800</v>
      </c>
      <c r="L280" s="309">
        <f>L279+L276+L269+L266+L263+L260+L257+L254+L251+L249+L246</f>
        <v>110090000</v>
      </c>
      <c r="M280" s="94"/>
    </row>
    <row r="281" spans="1:13" ht="12.75">
      <c r="A281" s="51"/>
      <c r="B281" s="303"/>
      <c r="C281" s="304">
        <v>405</v>
      </c>
      <c r="D281" s="305">
        <v>85</v>
      </c>
      <c r="E281" s="306">
        <v>2630000</v>
      </c>
      <c r="F281" s="305">
        <v>327</v>
      </c>
      <c r="G281" s="305">
        <v>225</v>
      </c>
      <c r="H281" s="307">
        <v>50000</v>
      </c>
      <c r="I281" s="307">
        <v>0</v>
      </c>
      <c r="J281" s="307">
        <v>0</v>
      </c>
      <c r="K281" s="307">
        <v>0</v>
      </c>
      <c r="L281" s="308">
        <v>50000</v>
      </c>
      <c r="M281" s="94"/>
    </row>
    <row r="282" spans="1:13" ht="12.75">
      <c r="A282" s="51"/>
      <c r="B282" s="303"/>
      <c r="C282" s="304">
        <v>405</v>
      </c>
      <c r="D282" s="305">
        <v>85</v>
      </c>
      <c r="E282" s="306">
        <v>2630000</v>
      </c>
      <c r="F282" s="305">
        <v>327</v>
      </c>
      <c r="G282" s="305">
        <v>340</v>
      </c>
      <c r="H282" s="307">
        <v>350000</v>
      </c>
      <c r="I282" s="307">
        <v>0</v>
      </c>
      <c r="J282" s="307">
        <v>0</v>
      </c>
      <c r="K282" s="307">
        <v>0</v>
      </c>
      <c r="L282" s="308">
        <f>H282</f>
        <v>350000</v>
      </c>
      <c r="M282" s="94"/>
    </row>
    <row r="283" spans="1:13" ht="12.75">
      <c r="A283" s="51"/>
      <c r="B283" s="303"/>
      <c r="C283" s="304">
        <v>405</v>
      </c>
      <c r="D283" s="305">
        <v>85</v>
      </c>
      <c r="E283" s="306">
        <v>2630000</v>
      </c>
      <c r="F283" s="305">
        <v>327</v>
      </c>
      <c r="G283" s="305">
        <v>212</v>
      </c>
      <c r="H283" s="307">
        <v>0</v>
      </c>
      <c r="I283" s="307">
        <v>-6000</v>
      </c>
      <c r="J283" s="307">
        <v>0</v>
      </c>
      <c r="K283" s="307">
        <v>0</v>
      </c>
      <c r="L283" s="308">
        <v>-6000</v>
      </c>
      <c r="M283" s="94"/>
    </row>
    <row r="284" spans="1:13" ht="12.75">
      <c r="A284" s="51"/>
      <c r="B284" s="303"/>
      <c r="C284" s="304">
        <v>405</v>
      </c>
      <c r="D284" s="305">
        <v>85</v>
      </c>
      <c r="E284" s="306">
        <v>2630000</v>
      </c>
      <c r="F284" s="305">
        <v>327</v>
      </c>
      <c r="G284" s="305">
        <v>222</v>
      </c>
      <c r="H284" s="307">
        <v>0</v>
      </c>
      <c r="I284" s="307">
        <v>-13000</v>
      </c>
      <c r="J284" s="307">
        <v>0</v>
      </c>
      <c r="K284" s="307">
        <v>0</v>
      </c>
      <c r="L284" s="308">
        <v>-13000</v>
      </c>
      <c r="M284" s="94"/>
    </row>
    <row r="285" spans="1:13" ht="12.75">
      <c r="A285" s="51"/>
      <c r="B285" s="303"/>
      <c r="C285" s="304">
        <v>405</v>
      </c>
      <c r="D285" s="305">
        <v>85</v>
      </c>
      <c r="E285" s="306">
        <v>2630000</v>
      </c>
      <c r="F285" s="305">
        <v>327</v>
      </c>
      <c r="G285" s="305">
        <v>226</v>
      </c>
      <c r="H285" s="307">
        <v>0</v>
      </c>
      <c r="I285" s="307">
        <v>-23000</v>
      </c>
      <c r="J285" s="307">
        <v>0</v>
      </c>
      <c r="K285" s="307">
        <v>0</v>
      </c>
      <c r="L285" s="308">
        <v>-23000</v>
      </c>
      <c r="M285" s="94"/>
    </row>
    <row r="286" spans="1:13" ht="12.75">
      <c r="A286" s="51"/>
      <c r="B286" s="303"/>
      <c r="C286" s="304">
        <v>405</v>
      </c>
      <c r="D286" s="305">
        <v>85</v>
      </c>
      <c r="E286" s="306">
        <v>2630000</v>
      </c>
      <c r="F286" s="305">
        <v>327</v>
      </c>
      <c r="G286" s="305">
        <v>310</v>
      </c>
      <c r="H286" s="307">
        <v>0</v>
      </c>
      <c r="I286" s="307">
        <v>-20000</v>
      </c>
      <c r="J286" s="307">
        <v>0</v>
      </c>
      <c r="K286" s="307">
        <v>0</v>
      </c>
      <c r="L286" s="308">
        <v>-20000</v>
      </c>
      <c r="M286" s="94"/>
    </row>
    <row r="287" spans="1:13" ht="12.75">
      <c r="A287" s="51"/>
      <c r="B287" s="303"/>
      <c r="C287" s="304">
        <v>405</v>
      </c>
      <c r="D287" s="305">
        <v>85</v>
      </c>
      <c r="E287" s="306">
        <v>2630000</v>
      </c>
      <c r="F287" s="305">
        <v>327</v>
      </c>
      <c r="G287" s="305">
        <v>290</v>
      </c>
      <c r="H287" s="307">
        <v>0</v>
      </c>
      <c r="I287" s="307">
        <v>-9000</v>
      </c>
      <c r="J287" s="307">
        <v>0</v>
      </c>
      <c r="K287" s="307">
        <v>0</v>
      </c>
      <c r="L287" s="308">
        <v>-9000</v>
      </c>
      <c r="M287" s="94"/>
    </row>
    <row r="288" spans="1:13" ht="12.75">
      <c r="A288" s="51"/>
      <c r="B288" s="511">
        <v>327</v>
      </c>
      <c r="C288" s="511"/>
      <c r="D288" s="511"/>
      <c r="E288" s="511"/>
      <c r="F288" s="511"/>
      <c r="G288" s="511"/>
      <c r="H288" s="309">
        <f>SUM(H281:H287)</f>
        <v>400000</v>
      </c>
      <c r="I288" s="309">
        <f>SUM(I281:I287)</f>
        <v>-71000</v>
      </c>
      <c r="J288" s="309">
        <f>SUM(J281:J287)</f>
        <v>0</v>
      </c>
      <c r="K288" s="309">
        <f>SUM(K281:K287)</f>
        <v>0</v>
      </c>
      <c r="L288" s="309">
        <f>SUM(L281:L287)</f>
        <v>329000</v>
      </c>
      <c r="M288" s="94"/>
    </row>
    <row r="289" spans="1:13" ht="12.75">
      <c r="A289" s="51"/>
      <c r="B289" s="516">
        <v>2630000</v>
      </c>
      <c r="C289" s="517"/>
      <c r="D289" s="517"/>
      <c r="E289" s="517"/>
      <c r="F289" s="517"/>
      <c r="G289" s="518"/>
      <c r="H289" s="309">
        <f>H288</f>
        <v>400000</v>
      </c>
      <c r="I289" s="309">
        <f>I288</f>
        <v>-71000</v>
      </c>
      <c r="J289" s="309">
        <f>J288</f>
        <v>0</v>
      </c>
      <c r="K289" s="309">
        <f>K288</f>
        <v>0</v>
      </c>
      <c r="L289" s="309">
        <f>L288</f>
        <v>329000</v>
      </c>
      <c r="M289" s="94"/>
    </row>
    <row r="290" spans="1:13" ht="12.75">
      <c r="A290" s="51"/>
      <c r="B290" s="303"/>
      <c r="C290" s="304">
        <v>405</v>
      </c>
      <c r="D290" s="305">
        <v>85</v>
      </c>
      <c r="E290" s="306">
        <v>5200000</v>
      </c>
      <c r="F290" s="305">
        <v>329</v>
      </c>
      <c r="G290" s="305">
        <v>241</v>
      </c>
      <c r="H290" s="307">
        <v>837000</v>
      </c>
      <c r="I290" s="307">
        <v>0</v>
      </c>
      <c r="J290" s="307">
        <v>0</v>
      </c>
      <c r="K290" s="307">
        <v>0</v>
      </c>
      <c r="L290" s="308">
        <v>837000</v>
      </c>
      <c r="M290" s="94"/>
    </row>
    <row r="291" spans="1:13" ht="12.75">
      <c r="A291" s="51"/>
      <c r="B291" s="303"/>
      <c r="C291" s="304">
        <v>405</v>
      </c>
      <c r="D291" s="305">
        <v>85</v>
      </c>
      <c r="E291" s="306">
        <v>5200000</v>
      </c>
      <c r="F291" s="305">
        <v>329</v>
      </c>
      <c r="G291" s="305">
        <v>242</v>
      </c>
      <c r="H291" s="307">
        <v>5993000</v>
      </c>
      <c r="I291" s="307">
        <v>0</v>
      </c>
      <c r="J291" s="307">
        <v>0</v>
      </c>
      <c r="K291" s="307">
        <v>0</v>
      </c>
      <c r="L291" s="308">
        <v>5993000</v>
      </c>
      <c r="M291" s="94"/>
    </row>
    <row r="292" spans="1:13" ht="12.75">
      <c r="A292" s="51"/>
      <c r="B292" s="511">
        <v>329</v>
      </c>
      <c r="C292" s="511"/>
      <c r="D292" s="511"/>
      <c r="E292" s="511"/>
      <c r="F292" s="511"/>
      <c r="G292" s="511"/>
      <c r="H292" s="309">
        <v>6830000</v>
      </c>
      <c r="I292" s="309">
        <v>0</v>
      </c>
      <c r="J292" s="309">
        <v>0</v>
      </c>
      <c r="K292" s="309">
        <v>0</v>
      </c>
      <c r="L292" s="309">
        <v>6830000</v>
      </c>
      <c r="M292" s="94"/>
    </row>
    <row r="293" spans="1:13" ht="12.75">
      <c r="A293" s="51"/>
      <c r="B293" s="232"/>
      <c r="C293" s="515">
        <v>5200000</v>
      </c>
      <c r="D293" s="513"/>
      <c r="E293" s="513"/>
      <c r="F293" s="513"/>
      <c r="G293" s="514"/>
      <c r="H293" s="66">
        <f>H292</f>
        <v>6830000</v>
      </c>
      <c r="I293" s="66">
        <f>I292</f>
        <v>0</v>
      </c>
      <c r="J293" s="66">
        <f>J292</f>
        <v>0</v>
      </c>
      <c r="K293" s="66">
        <f>K292</f>
        <v>0</v>
      </c>
      <c r="L293" s="66">
        <f>L292</f>
        <v>6830000</v>
      </c>
      <c r="M293" s="94"/>
    </row>
    <row r="294" spans="1:13" ht="12.75">
      <c r="A294" s="51"/>
      <c r="B294" s="303"/>
      <c r="C294" s="304">
        <v>405</v>
      </c>
      <c r="D294" s="305">
        <v>85</v>
      </c>
      <c r="E294" s="306">
        <v>5220100</v>
      </c>
      <c r="F294" s="305">
        <v>5</v>
      </c>
      <c r="G294" s="305">
        <v>310</v>
      </c>
      <c r="H294" s="307">
        <v>0</v>
      </c>
      <c r="I294" s="307">
        <v>20000</v>
      </c>
      <c r="J294" s="307">
        <v>0</v>
      </c>
      <c r="K294" s="307">
        <v>0</v>
      </c>
      <c r="L294" s="308">
        <v>20000</v>
      </c>
      <c r="M294" s="94"/>
    </row>
    <row r="295" spans="1:13" ht="12.75">
      <c r="A295" s="51"/>
      <c r="B295" s="511">
        <v>5</v>
      </c>
      <c r="C295" s="511"/>
      <c r="D295" s="511"/>
      <c r="E295" s="511"/>
      <c r="F295" s="511"/>
      <c r="G295" s="511"/>
      <c r="H295" s="309">
        <v>0</v>
      </c>
      <c r="I295" s="309">
        <v>20000</v>
      </c>
      <c r="J295" s="309">
        <v>0</v>
      </c>
      <c r="K295" s="309">
        <v>0</v>
      </c>
      <c r="L295" s="309">
        <v>20000</v>
      </c>
      <c r="M295" s="94"/>
    </row>
    <row r="296" spans="1:13" ht="12.75">
      <c r="A296" s="51"/>
      <c r="B296" s="303"/>
      <c r="C296" s="304">
        <v>405</v>
      </c>
      <c r="D296" s="305">
        <v>85</v>
      </c>
      <c r="E296" s="306">
        <v>5220100</v>
      </c>
      <c r="F296" s="305">
        <v>327</v>
      </c>
      <c r="G296" s="305">
        <v>310</v>
      </c>
      <c r="H296" s="307">
        <v>0</v>
      </c>
      <c r="I296" s="307">
        <v>20000</v>
      </c>
      <c r="J296" s="307">
        <v>0</v>
      </c>
      <c r="K296" s="307">
        <v>0</v>
      </c>
      <c r="L296" s="308">
        <v>20000</v>
      </c>
      <c r="M296" s="94"/>
    </row>
    <row r="297" spans="1:13" ht="12.75">
      <c r="A297" s="51"/>
      <c r="B297" s="511">
        <v>327</v>
      </c>
      <c r="C297" s="511"/>
      <c r="D297" s="511"/>
      <c r="E297" s="511"/>
      <c r="F297" s="511"/>
      <c r="G297" s="511"/>
      <c r="H297" s="309">
        <v>0</v>
      </c>
      <c r="I297" s="309">
        <v>20000</v>
      </c>
      <c r="J297" s="309">
        <v>0</v>
      </c>
      <c r="K297" s="309">
        <v>0</v>
      </c>
      <c r="L297" s="309">
        <v>20000</v>
      </c>
      <c r="M297" s="94"/>
    </row>
    <row r="298" spans="1:13" ht="12.75">
      <c r="A298" s="51"/>
      <c r="B298" s="512">
        <v>5220100</v>
      </c>
      <c r="C298" s="513"/>
      <c r="D298" s="513"/>
      <c r="E298" s="513"/>
      <c r="F298" s="513"/>
      <c r="G298" s="514"/>
      <c r="H298" s="66">
        <f>H297+H295</f>
        <v>0</v>
      </c>
      <c r="I298" s="66">
        <f>I297+I295</f>
        <v>40000</v>
      </c>
      <c r="J298" s="66">
        <f>J297+J295</f>
        <v>0</v>
      </c>
      <c r="K298" s="66">
        <f>K297+K295</f>
        <v>0</v>
      </c>
      <c r="L298" s="66">
        <f>L297+L295</f>
        <v>40000</v>
      </c>
      <c r="M298" s="94"/>
    </row>
    <row r="299" spans="1:13" ht="12.75">
      <c r="A299" s="51"/>
      <c r="B299" s="303"/>
      <c r="C299" s="304">
        <v>405</v>
      </c>
      <c r="D299" s="305">
        <v>85</v>
      </c>
      <c r="E299" s="306">
        <v>5222600</v>
      </c>
      <c r="F299" s="305">
        <v>333</v>
      </c>
      <c r="G299" s="305">
        <v>242</v>
      </c>
      <c r="H299" s="307">
        <v>2240000</v>
      </c>
      <c r="I299" s="307">
        <v>-1000000</v>
      </c>
      <c r="J299" s="307">
        <v>-1000000</v>
      </c>
      <c r="K299" s="307">
        <v>0</v>
      </c>
      <c r="L299" s="308">
        <v>240000</v>
      </c>
      <c r="M299" s="94"/>
    </row>
    <row r="300" spans="1:13" ht="12.75">
      <c r="A300" s="51"/>
      <c r="B300" s="511">
        <v>333</v>
      </c>
      <c r="C300" s="511"/>
      <c r="D300" s="511"/>
      <c r="E300" s="511"/>
      <c r="F300" s="511"/>
      <c r="G300" s="511"/>
      <c r="H300" s="309">
        <v>2240000</v>
      </c>
      <c r="I300" s="309">
        <v>-1000000</v>
      </c>
      <c r="J300" s="309">
        <v>-1000000</v>
      </c>
      <c r="K300" s="309">
        <v>0</v>
      </c>
      <c r="L300" s="309">
        <v>240000</v>
      </c>
      <c r="M300" s="94"/>
    </row>
    <row r="301" spans="1:13" ht="12.75">
      <c r="A301" s="51"/>
      <c r="B301" s="303"/>
      <c r="C301" s="304">
        <v>405</v>
      </c>
      <c r="D301" s="305">
        <v>85</v>
      </c>
      <c r="E301" s="306">
        <v>5222600</v>
      </c>
      <c r="F301" s="305">
        <v>342</v>
      </c>
      <c r="G301" s="305">
        <v>226</v>
      </c>
      <c r="H301" s="307">
        <v>-240000</v>
      </c>
      <c r="I301" s="307">
        <v>-3760000</v>
      </c>
      <c r="J301" s="307">
        <v>-2000000</v>
      </c>
      <c r="K301" s="307">
        <v>-1900000</v>
      </c>
      <c r="L301" s="308">
        <v>-7900000</v>
      </c>
      <c r="M301" s="94"/>
    </row>
    <row r="302" spans="1:13" ht="12.75">
      <c r="A302" s="51"/>
      <c r="B302" s="303"/>
      <c r="C302" s="304">
        <v>405</v>
      </c>
      <c r="D302" s="305">
        <v>85</v>
      </c>
      <c r="E302" s="306">
        <v>5222600</v>
      </c>
      <c r="F302" s="305">
        <v>342</v>
      </c>
      <c r="G302" s="305">
        <v>241</v>
      </c>
      <c r="H302" s="307">
        <v>0</v>
      </c>
      <c r="I302" s="307">
        <v>250000</v>
      </c>
      <c r="J302" s="307">
        <v>200000</v>
      </c>
      <c r="K302" s="307">
        <v>100000</v>
      </c>
      <c r="L302" s="308">
        <v>550000</v>
      </c>
      <c r="M302" s="94"/>
    </row>
    <row r="303" spans="1:13" ht="12.75">
      <c r="A303" s="51"/>
      <c r="B303" s="303"/>
      <c r="C303" s="304">
        <v>405</v>
      </c>
      <c r="D303" s="305">
        <v>85</v>
      </c>
      <c r="E303" s="306">
        <v>5222600</v>
      </c>
      <c r="F303" s="305">
        <v>342</v>
      </c>
      <c r="G303" s="305">
        <v>242</v>
      </c>
      <c r="H303" s="307">
        <v>0</v>
      </c>
      <c r="I303" s="307">
        <v>4510000</v>
      </c>
      <c r="J303" s="307">
        <v>800000</v>
      </c>
      <c r="K303" s="307">
        <v>1800000</v>
      </c>
      <c r="L303" s="308">
        <v>7110000</v>
      </c>
      <c r="M303" s="94"/>
    </row>
    <row r="304" spans="1:13" ht="12.75">
      <c r="A304" s="51"/>
      <c r="B304" s="511">
        <v>342</v>
      </c>
      <c r="C304" s="511"/>
      <c r="D304" s="511"/>
      <c r="E304" s="511"/>
      <c r="F304" s="511"/>
      <c r="G304" s="511"/>
      <c r="H304" s="309">
        <v>-240000</v>
      </c>
      <c r="I304" s="309">
        <v>1000000</v>
      </c>
      <c r="J304" s="309">
        <v>-1000000</v>
      </c>
      <c r="K304" s="309">
        <v>0</v>
      </c>
      <c r="L304" s="309">
        <v>-240000</v>
      </c>
      <c r="M304" s="94"/>
    </row>
    <row r="305" spans="1:13" ht="12.75">
      <c r="A305" s="51"/>
      <c r="B305" s="516">
        <v>5222600</v>
      </c>
      <c r="C305" s="517"/>
      <c r="D305" s="517"/>
      <c r="E305" s="517"/>
      <c r="F305" s="517"/>
      <c r="G305" s="518"/>
      <c r="H305" s="309">
        <f>H304+H300</f>
        <v>2000000</v>
      </c>
      <c r="I305" s="309">
        <f>I304+I300</f>
        <v>0</v>
      </c>
      <c r="J305" s="309">
        <f>J304+J300</f>
        <v>-2000000</v>
      </c>
      <c r="K305" s="309">
        <f>K304+K300</f>
        <v>0</v>
      </c>
      <c r="L305" s="309">
        <f>L304+L300</f>
        <v>0</v>
      </c>
      <c r="M305" s="94"/>
    </row>
    <row r="306" spans="1:13" ht="12.75">
      <c r="A306" s="51"/>
      <c r="B306" s="516">
        <v>405</v>
      </c>
      <c r="C306" s="517"/>
      <c r="D306" s="517"/>
      <c r="E306" s="517"/>
      <c r="F306" s="517"/>
      <c r="G306" s="518"/>
      <c r="H306" s="309">
        <f>H305+H298+H293+H289+H280+H243</f>
        <v>28649000</v>
      </c>
      <c r="I306" s="309">
        <f>I305+I298+I293+I289+I280+I243</f>
        <v>25583300</v>
      </c>
      <c r="J306" s="309">
        <f>J305+J298+J293+J289+J280+J243</f>
        <v>29687900</v>
      </c>
      <c r="K306" s="309">
        <f>K305+K298+K293+K289+K280+K243</f>
        <v>33348800</v>
      </c>
      <c r="L306" s="309">
        <f>L305+L298+L293+L289+L280+L243</f>
        <v>117269000</v>
      </c>
      <c r="M306" s="94"/>
    </row>
    <row r="307" spans="1:13" ht="12.75">
      <c r="A307" s="51"/>
      <c r="B307" s="303"/>
      <c r="C307" s="304">
        <v>705</v>
      </c>
      <c r="D307" s="305">
        <v>85</v>
      </c>
      <c r="E307" s="306">
        <v>5220100</v>
      </c>
      <c r="F307" s="305">
        <v>450</v>
      </c>
      <c r="G307" s="305">
        <v>212</v>
      </c>
      <c r="H307" s="307">
        <v>0</v>
      </c>
      <c r="I307" s="307">
        <v>6000</v>
      </c>
      <c r="J307" s="307">
        <v>0</v>
      </c>
      <c r="K307" s="307">
        <v>0</v>
      </c>
      <c r="L307" s="308">
        <v>6000</v>
      </c>
      <c r="M307" s="94"/>
    </row>
    <row r="308" spans="1:13" ht="12.75">
      <c r="A308" s="51"/>
      <c r="B308" s="303"/>
      <c r="C308" s="304">
        <v>705</v>
      </c>
      <c r="D308" s="305">
        <v>85</v>
      </c>
      <c r="E308" s="306">
        <v>5220100</v>
      </c>
      <c r="F308" s="305">
        <v>450</v>
      </c>
      <c r="G308" s="305">
        <v>222</v>
      </c>
      <c r="H308" s="307">
        <v>0</v>
      </c>
      <c r="I308" s="307">
        <v>13000</v>
      </c>
      <c r="J308" s="307">
        <v>0</v>
      </c>
      <c r="K308" s="307">
        <v>0</v>
      </c>
      <c r="L308" s="308">
        <v>13000</v>
      </c>
      <c r="M308" s="94"/>
    </row>
    <row r="309" spans="1:13" ht="12.75">
      <c r="A309" s="51"/>
      <c r="B309" s="303"/>
      <c r="C309" s="304">
        <v>705</v>
      </c>
      <c r="D309" s="305">
        <v>85</v>
      </c>
      <c r="E309" s="306">
        <v>5220100</v>
      </c>
      <c r="F309" s="305">
        <v>450</v>
      </c>
      <c r="G309" s="305">
        <v>226</v>
      </c>
      <c r="H309" s="307">
        <v>0</v>
      </c>
      <c r="I309" s="307">
        <v>32000</v>
      </c>
      <c r="J309" s="307">
        <v>0</v>
      </c>
      <c r="K309" s="307">
        <v>0</v>
      </c>
      <c r="L309" s="308">
        <v>32000</v>
      </c>
      <c r="M309" s="94"/>
    </row>
    <row r="310" spans="1:13" ht="12.75">
      <c r="A310" s="51"/>
      <c r="B310" s="511">
        <v>450</v>
      </c>
      <c r="C310" s="511"/>
      <c r="D310" s="511"/>
      <c r="E310" s="511"/>
      <c r="F310" s="511"/>
      <c r="G310" s="511"/>
      <c r="H310" s="309">
        <v>0</v>
      </c>
      <c r="I310" s="309">
        <v>51000</v>
      </c>
      <c r="J310" s="309">
        <v>0</v>
      </c>
      <c r="K310" s="309">
        <v>0</v>
      </c>
      <c r="L310" s="309">
        <v>51000</v>
      </c>
      <c r="M310" s="94"/>
    </row>
    <row r="311" spans="1:13" ht="12.75">
      <c r="A311" s="51"/>
      <c r="B311" s="516">
        <v>5220100</v>
      </c>
      <c r="C311" s="517"/>
      <c r="D311" s="517"/>
      <c r="E311" s="517"/>
      <c r="F311" s="517"/>
      <c r="G311" s="518"/>
      <c r="H311" s="309">
        <f>H310</f>
        <v>0</v>
      </c>
      <c r="I311" s="309">
        <f aca="true" t="shared" si="24" ref="I311:L312">I310</f>
        <v>51000</v>
      </c>
      <c r="J311" s="309">
        <f t="shared" si="24"/>
        <v>0</v>
      </c>
      <c r="K311" s="309">
        <f t="shared" si="24"/>
        <v>0</v>
      </c>
      <c r="L311" s="309">
        <f t="shared" si="24"/>
        <v>51000</v>
      </c>
      <c r="M311" s="94"/>
    </row>
    <row r="312" spans="1:13" ht="12.75">
      <c r="A312" s="51"/>
      <c r="B312" s="516">
        <v>705</v>
      </c>
      <c r="C312" s="517"/>
      <c r="D312" s="517"/>
      <c r="E312" s="517"/>
      <c r="F312" s="517"/>
      <c r="G312" s="518"/>
      <c r="H312" s="309">
        <f>H311</f>
        <v>0</v>
      </c>
      <c r="I312" s="309">
        <f t="shared" si="24"/>
        <v>51000</v>
      </c>
      <c r="J312" s="309">
        <f t="shared" si="24"/>
        <v>0</v>
      </c>
      <c r="K312" s="309">
        <f t="shared" si="24"/>
        <v>0</v>
      </c>
      <c r="L312" s="309">
        <f t="shared" si="24"/>
        <v>51000</v>
      </c>
      <c r="M312" s="94"/>
    </row>
    <row r="313" spans="1:13" ht="12.75">
      <c r="A313" s="51"/>
      <c r="B313" s="303"/>
      <c r="C313" s="304">
        <v>709</v>
      </c>
      <c r="D313" s="305">
        <v>85</v>
      </c>
      <c r="E313" s="306">
        <v>5222700</v>
      </c>
      <c r="F313" s="305">
        <v>285</v>
      </c>
      <c r="G313" s="305">
        <v>212</v>
      </c>
      <c r="H313" s="307">
        <v>6000</v>
      </c>
      <c r="I313" s="307">
        <v>10000</v>
      </c>
      <c r="J313" s="307">
        <v>12000</v>
      </c>
      <c r="K313" s="307">
        <v>0</v>
      </c>
      <c r="L313" s="308">
        <v>28000</v>
      </c>
      <c r="M313" s="94"/>
    </row>
    <row r="314" spans="1:13" ht="12.75">
      <c r="A314" s="51"/>
      <c r="B314" s="303"/>
      <c r="C314" s="304">
        <v>709</v>
      </c>
      <c r="D314" s="305">
        <v>85</v>
      </c>
      <c r="E314" s="306">
        <v>5222700</v>
      </c>
      <c r="F314" s="305">
        <v>285</v>
      </c>
      <c r="G314" s="305">
        <v>222</v>
      </c>
      <c r="H314" s="307">
        <v>10000</v>
      </c>
      <c r="I314" s="307">
        <v>18000</v>
      </c>
      <c r="J314" s="307">
        <v>24000</v>
      </c>
      <c r="K314" s="307">
        <v>0</v>
      </c>
      <c r="L314" s="308">
        <v>52000</v>
      </c>
      <c r="M314" s="94"/>
    </row>
    <row r="315" spans="1:13" ht="12.75">
      <c r="A315" s="51"/>
      <c r="B315" s="303"/>
      <c r="C315" s="304">
        <v>709</v>
      </c>
      <c r="D315" s="305">
        <v>85</v>
      </c>
      <c r="E315" s="306">
        <v>5222700</v>
      </c>
      <c r="F315" s="305">
        <v>285</v>
      </c>
      <c r="G315" s="305">
        <v>226</v>
      </c>
      <c r="H315" s="307">
        <v>24000</v>
      </c>
      <c r="I315" s="307">
        <v>-28000</v>
      </c>
      <c r="J315" s="307">
        <v>-86000</v>
      </c>
      <c r="K315" s="307">
        <v>0</v>
      </c>
      <c r="L315" s="308">
        <v>-90000</v>
      </c>
      <c r="M315" s="94"/>
    </row>
    <row r="316" spans="1:13" ht="12.75">
      <c r="A316" s="51"/>
      <c r="B316" s="511">
        <v>285</v>
      </c>
      <c r="C316" s="511"/>
      <c r="D316" s="511"/>
      <c r="E316" s="511"/>
      <c r="F316" s="511"/>
      <c r="G316" s="511"/>
      <c r="H316" s="309">
        <v>40000</v>
      </c>
      <c r="I316" s="309">
        <v>0</v>
      </c>
      <c r="J316" s="309">
        <v>-50000</v>
      </c>
      <c r="K316" s="309">
        <v>0</v>
      </c>
      <c r="L316" s="309">
        <v>-10000</v>
      </c>
      <c r="M316" s="94"/>
    </row>
    <row r="317" spans="1:13" ht="12.75">
      <c r="A317" s="51"/>
      <c r="B317" s="516">
        <v>5222700</v>
      </c>
      <c r="C317" s="517"/>
      <c r="D317" s="517"/>
      <c r="E317" s="517"/>
      <c r="F317" s="517"/>
      <c r="G317" s="518"/>
      <c r="H317" s="309">
        <f>H316</f>
        <v>40000</v>
      </c>
      <c r="I317" s="309">
        <f aca="true" t="shared" si="25" ref="I317:L318">I316</f>
        <v>0</v>
      </c>
      <c r="J317" s="309">
        <f t="shared" si="25"/>
        <v>-50000</v>
      </c>
      <c r="K317" s="309">
        <f t="shared" si="25"/>
        <v>0</v>
      </c>
      <c r="L317" s="309">
        <f t="shared" si="25"/>
        <v>-10000</v>
      </c>
      <c r="M317" s="94"/>
    </row>
    <row r="318" spans="1:13" ht="12.75">
      <c r="A318" s="51"/>
      <c r="B318" s="516">
        <v>709</v>
      </c>
      <c r="C318" s="517"/>
      <c r="D318" s="517"/>
      <c r="E318" s="517"/>
      <c r="F318" s="517"/>
      <c r="G318" s="518"/>
      <c r="H318" s="309">
        <f>H317</f>
        <v>40000</v>
      </c>
      <c r="I318" s="309">
        <f t="shared" si="25"/>
        <v>0</v>
      </c>
      <c r="J318" s="309">
        <f t="shared" si="25"/>
        <v>-50000</v>
      </c>
      <c r="K318" s="309">
        <f t="shared" si="25"/>
        <v>0</v>
      </c>
      <c r="L318" s="309">
        <f t="shared" si="25"/>
        <v>-10000</v>
      </c>
      <c r="M318" s="94"/>
    </row>
    <row r="319" spans="1:13" ht="12.75">
      <c r="A319" s="51"/>
      <c r="B319" s="303"/>
      <c r="C319" s="304">
        <v>1102</v>
      </c>
      <c r="D319" s="305">
        <v>85</v>
      </c>
      <c r="E319" s="306">
        <v>2600000</v>
      </c>
      <c r="F319" s="305">
        <v>197</v>
      </c>
      <c r="G319" s="305">
        <v>241</v>
      </c>
      <c r="H319" s="307">
        <v>-1000000</v>
      </c>
      <c r="I319" s="307">
        <v>0</v>
      </c>
      <c r="J319" s="307">
        <v>0</v>
      </c>
      <c r="K319" s="307">
        <v>0</v>
      </c>
      <c r="L319" s="308">
        <v>-1000000</v>
      </c>
      <c r="M319" s="94"/>
    </row>
    <row r="320" spans="1:13" ht="12.75">
      <c r="A320" s="51"/>
      <c r="B320" s="303"/>
      <c r="C320" s="304">
        <v>1102</v>
      </c>
      <c r="D320" s="305">
        <v>85</v>
      </c>
      <c r="E320" s="306">
        <v>2600000</v>
      </c>
      <c r="F320" s="305">
        <v>197</v>
      </c>
      <c r="G320" s="305">
        <v>242</v>
      </c>
      <c r="H320" s="307">
        <v>-4000000</v>
      </c>
      <c r="I320" s="307">
        <v>-1000000</v>
      </c>
      <c r="J320" s="307">
        <v>-1600000</v>
      </c>
      <c r="K320" s="307">
        <v>-1000000</v>
      </c>
      <c r="L320" s="308">
        <v>-7600000</v>
      </c>
      <c r="M320" s="94"/>
    </row>
    <row r="321" spans="1:13" ht="12.75">
      <c r="A321" s="51"/>
      <c r="B321" s="511">
        <v>197</v>
      </c>
      <c r="C321" s="511"/>
      <c r="D321" s="511"/>
      <c r="E321" s="511"/>
      <c r="F321" s="511"/>
      <c r="G321" s="511"/>
      <c r="H321" s="309">
        <v>-5000000</v>
      </c>
      <c r="I321" s="309">
        <v>-1000000</v>
      </c>
      <c r="J321" s="309">
        <v>-1600000</v>
      </c>
      <c r="K321" s="309">
        <v>-1000000</v>
      </c>
      <c r="L321" s="309">
        <v>-8600000</v>
      </c>
      <c r="M321" s="94"/>
    </row>
    <row r="322" spans="1:13" ht="12.75">
      <c r="A322" s="51"/>
      <c r="B322" s="303"/>
      <c r="C322" s="304">
        <v>1102</v>
      </c>
      <c r="D322" s="305">
        <v>85</v>
      </c>
      <c r="E322" s="306">
        <v>2600000</v>
      </c>
      <c r="F322" s="305">
        <v>335</v>
      </c>
      <c r="G322" s="305">
        <v>241</v>
      </c>
      <c r="H322" s="307">
        <v>-1000000</v>
      </c>
      <c r="I322" s="307">
        <v>-4000000</v>
      </c>
      <c r="J322" s="307">
        <v>-4700000</v>
      </c>
      <c r="K322" s="307">
        <v>-1300000</v>
      </c>
      <c r="L322" s="308">
        <v>-11000000</v>
      </c>
      <c r="M322" s="94"/>
    </row>
    <row r="323" spans="1:13" ht="12.75">
      <c r="A323" s="51"/>
      <c r="B323" s="303"/>
      <c r="C323" s="304">
        <v>1102</v>
      </c>
      <c r="D323" s="305">
        <v>85</v>
      </c>
      <c r="E323" s="306">
        <v>2600000</v>
      </c>
      <c r="F323" s="305">
        <v>335</v>
      </c>
      <c r="G323" s="305">
        <v>242</v>
      </c>
      <c r="H323" s="307">
        <v>-10460000</v>
      </c>
      <c r="I323" s="307">
        <v>-10548300</v>
      </c>
      <c r="J323" s="307">
        <v>-14087900</v>
      </c>
      <c r="K323" s="307">
        <v>-24098800</v>
      </c>
      <c r="L323" s="308">
        <v>-59195000</v>
      </c>
      <c r="M323" s="94"/>
    </row>
    <row r="324" spans="1:13" ht="12.75">
      <c r="A324" s="51"/>
      <c r="B324" s="511">
        <v>335</v>
      </c>
      <c r="C324" s="511"/>
      <c r="D324" s="511"/>
      <c r="E324" s="511"/>
      <c r="F324" s="511"/>
      <c r="G324" s="511"/>
      <c r="H324" s="309">
        <v>-11460000</v>
      </c>
      <c r="I324" s="309">
        <v>-14548300</v>
      </c>
      <c r="J324" s="309">
        <v>-18787900</v>
      </c>
      <c r="K324" s="309">
        <v>-25398800</v>
      </c>
      <c r="L324" s="309">
        <v>-70195000</v>
      </c>
      <c r="M324" s="94"/>
    </row>
    <row r="325" spans="1:13" ht="12.75">
      <c r="A325" s="51"/>
      <c r="B325" s="303"/>
      <c r="C325" s="304">
        <v>1102</v>
      </c>
      <c r="D325" s="305">
        <v>85</v>
      </c>
      <c r="E325" s="306">
        <v>2600000</v>
      </c>
      <c r="F325" s="305">
        <v>336</v>
      </c>
      <c r="G325" s="305">
        <v>241</v>
      </c>
      <c r="H325" s="307">
        <v>0</v>
      </c>
      <c r="I325" s="307">
        <v>0</v>
      </c>
      <c r="J325" s="307">
        <v>-100000</v>
      </c>
      <c r="K325" s="307">
        <v>0</v>
      </c>
      <c r="L325" s="308">
        <v>-100000</v>
      </c>
      <c r="M325" s="94"/>
    </row>
    <row r="326" spans="1:13" ht="12.75">
      <c r="A326" s="51"/>
      <c r="B326" s="303"/>
      <c r="C326" s="304">
        <v>1102</v>
      </c>
      <c r="D326" s="305">
        <v>85</v>
      </c>
      <c r="E326" s="306">
        <v>2600000</v>
      </c>
      <c r="F326" s="305">
        <v>336</v>
      </c>
      <c r="G326" s="305">
        <v>242</v>
      </c>
      <c r="H326" s="307">
        <v>0</v>
      </c>
      <c r="I326" s="307">
        <v>0</v>
      </c>
      <c r="J326" s="307">
        <v>-400000</v>
      </c>
      <c r="K326" s="307">
        <v>0</v>
      </c>
      <c r="L326" s="308">
        <v>-400000</v>
      </c>
      <c r="M326" s="94"/>
    </row>
    <row r="327" spans="1:13" ht="12.75">
      <c r="A327" s="51"/>
      <c r="B327" s="511">
        <v>336</v>
      </c>
      <c r="C327" s="511"/>
      <c r="D327" s="511"/>
      <c r="E327" s="511"/>
      <c r="F327" s="511"/>
      <c r="G327" s="511"/>
      <c r="H327" s="309">
        <v>0</v>
      </c>
      <c r="I327" s="309">
        <v>0</v>
      </c>
      <c r="J327" s="309">
        <v>-500000</v>
      </c>
      <c r="K327" s="309">
        <v>0</v>
      </c>
      <c r="L327" s="309">
        <v>-500000</v>
      </c>
      <c r="M327" s="94"/>
    </row>
    <row r="328" spans="1:13" ht="12.75">
      <c r="A328" s="51"/>
      <c r="B328" s="303"/>
      <c r="C328" s="304">
        <v>1102</v>
      </c>
      <c r="D328" s="305">
        <v>85</v>
      </c>
      <c r="E328" s="306">
        <v>2600000</v>
      </c>
      <c r="F328" s="305">
        <v>338</v>
      </c>
      <c r="G328" s="305">
        <v>241</v>
      </c>
      <c r="H328" s="307">
        <v>0</v>
      </c>
      <c r="I328" s="307">
        <v>0</v>
      </c>
      <c r="J328" s="307">
        <v>-100000</v>
      </c>
      <c r="K328" s="307">
        <v>0</v>
      </c>
      <c r="L328" s="308">
        <v>-100000</v>
      </c>
      <c r="M328" s="94"/>
    </row>
    <row r="329" spans="1:13" ht="12.75">
      <c r="A329" s="51"/>
      <c r="B329" s="303"/>
      <c r="C329" s="304">
        <v>1102</v>
      </c>
      <c r="D329" s="305">
        <v>85</v>
      </c>
      <c r="E329" s="306">
        <v>2600000</v>
      </c>
      <c r="F329" s="305">
        <v>338</v>
      </c>
      <c r="G329" s="305">
        <v>242</v>
      </c>
      <c r="H329" s="307">
        <v>0</v>
      </c>
      <c r="I329" s="307">
        <v>0</v>
      </c>
      <c r="J329" s="307">
        <v>-900000</v>
      </c>
      <c r="K329" s="307">
        <v>0</v>
      </c>
      <c r="L329" s="308">
        <v>-900000</v>
      </c>
      <c r="M329" s="94"/>
    </row>
    <row r="330" spans="1:13" ht="12.75">
      <c r="A330" s="51"/>
      <c r="B330" s="511">
        <v>338</v>
      </c>
      <c r="C330" s="511"/>
      <c r="D330" s="511"/>
      <c r="E330" s="511"/>
      <c r="F330" s="511"/>
      <c r="G330" s="511"/>
      <c r="H330" s="309">
        <v>0</v>
      </c>
      <c r="I330" s="309">
        <v>0</v>
      </c>
      <c r="J330" s="309">
        <v>-1000000</v>
      </c>
      <c r="K330" s="309">
        <v>0</v>
      </c>
      <c r="L330" s="309">
        <v>-1000000</v>
      </c>
      <c r="M330" s="94"/>
    </row>
    <row r="331" spans="1:13" ht="12.75">
      <c r="A331" s="51"/>
      <c r="B331" s="303"/>
      <c r="C331" s="304">
        <v>1102</v>
      </c>
      <c r="D331" s="305">
        <v>85</v>
      </c>
      <c r="E331" s="306">
        <v>2600000</v>
      </c>
      <c r="F331" s="305">
        <v>339</v>
      </c>
      <c r="G331" s="305">
        <v>241</v>
      </c>
      <c r="H331" s="307">
        <v>0</v>
      </c>
      <c r="I331" s="307">
        <v>-800000</v>
      </c>
      <c r="J331" s="307">
        <v>-1000000</v>
      </c>
      <c r="K331" s="307">
        <v>0</v>
      </c>
      <c r="L331" s="308">
        <v>-1800000</v>
      </c>
      <c r="M331" s="94"/>
    </row>
    <row r="332" spans="1:13" ht="12.75">
      <c r="A332" s="51"/>
      <c r="B332" s="303"/>
      <c r="C332" s="304">
        <v>1102</v>
      </c>
      <c r="D332" s="305">
        <v>85</v>
      </c>
      <c r="E332" s="306">
        <v>2600000</v>
      </c>
      <c r="F332" s="305">
        <v>339</v>
      </c>
      <c r="G332" s="305">
        <v>242</v>
      </c>
      <c r="H332" s="307">
        <v>0</v>
      </c>
      <c r="I332" s="307">
        <v>-200000</v>
      </c>
      <c r="J332" s="307">
        <v>0</v>
      </c>
      <c r="K332" s="307">
        <v>0</v>
      </c>
      <c r="L332" s="308">
        <v>-200000</v>
      </c>
      <c r="M332" s="94"/>
    </row>
    <row r="333" spans="1:13" ht="12.75">
      <c r="A333" s="51"/>
      <c r="B333" s="511">
        <v>339</v>
      </c>
      <c r="C333" s="511"/>
      <c r="D333" s="511"/>
      <c r="E333" s="511"/>
      <c r="F333" s="511"/>
      <c r="G333" s="511"/>
      <c r="H333" s="309">
        <v>0</v>
      </c>
      <c r="I333" s="309">
        <v>-1000000</v>
      </c>
      <c r="J333" s="309">
        <v>-1000000</v>
      </c>
      <c r="K333" s="309">
        <v>0</v>
      </c>
      <c r="L333" s="309">
        <v>-2000000</v>
      </c>
      <c r="M333" s="94"/>
    </row>
    <row r="334" spans="1:13" ht="12.75">
      <c r="A334" s="51"/>
      <c r="B334" s="303"/>
      <c r="C334" s="304">
        <v>1102</v>
      </c>
      <c r="D334" s="305">
        <v>85</v>
      </c>
      <c r="E334" s="306">
        <v>2600000</v>
      </c>
      <c r="F334" s="305">
        <v>340</v>
      </c>
      <c r="G334" s="305">
        <v>241</v>
      </c>
      <c r="H334" s="307">
        <v>-1000000</v>
      </c>
      <c r="I334" s="307">
        <v>0</v>
      </c>
      <c r="J334" s="307">
        <v>0</v>
      </c>
      <c r="K334" s="307">
        <v>0</v>
      </c>
      <c r="L334" s="308">
        <v>-1000000</v>
      </c>
      <c r="M334" s="94"/>
    </row>
    <row r="335" spans="1:13" ht="12.75">
      <c r="A335" s="51"/>
      <c r="B335" s="303"/>
      <c r="C335" s="304">
        <v>1102</v>
      </c>
      <c r="D335" s="305">
        <v>85</v>
      </c>
      <c r="E335" s="306">
        <v>2600000</v>
      </c>
      <c r="F335" s="305">
        <v>340</v>
      </c>
      <c r="G335" s="305">
        <v>242</v>
      </c>
      <c r="H335" s="307">
        <v>-3000000</v>
      </c>
      <c r="I335" s="307">
        <v>-4000000</v>
      </c>
      <c r="J335" s="307">
        <v>-5000000</v>
      </c>
      <c r="K335" s="307">
        <v>-5100000</v>
      </c>
      <c r="L335" s="308">
        <v>-17100000</v>
      </c>
      <c r="M335" s="94"/>
    </row>
    <row r="336" spans="1:13" ht="12.75">
      <c r="A336" s="51"/>
      <c r="B336" s="511">
        <v>340</v>
      </c>
      <c r="C336" s="511"/>
      <c r="D336" s="511"/>
      <c r="E336" s="511"/>
      <c r="F336" s="511"/>
      <c r="G336" s="511"/>
      <c r="H336" s="309">
        <v>-4000000</v>
      </c>
      <c r="I336" s="309">
        <v>-4000000</v>
      </c>
      <c r="J336" s="309">
        <v>-5000000</v>
      </c>
      <c r="K336" s="309">
        <v>-5100000</v>
      </c>
      <c r="L336" s="309">
        <v>-18100000</v>
      </c>
      <c r="M336" s="94"/>
    </row>
    <row r="337" spans="1:13" ht="12.75">
      <c r="A337" s="51"/>
      <c r="B337" s="303"/>
      <c r="C337" s="304">
        <v>1102</v>
      </c>
      <c r="D337" s="305">
        <v>85</v>
      </c>
      <c r="E337" s="306">
        <v>2600000</v>
      </c>
      <c r="F337" s="305">
        <v>341</v>
      </c>
      <c r="G337" s="305">
        <v>241</v>
      </c>
      <c r="H337" s="307">
        <v>0</v>
      </c>
      <c r="I337" s="307">
        <v>-200000</v>
      </c>
      <c r="J337" s="307">
        <v>0</v>
      </c>
      <c r="K337" s="307">
        <v>0</v>
      </c>
      <c r="L337" s="308">
        <v>-200000</v>
      </c>
      <c r="M337" s="94"/>
    </row>
    <row r="338" spans="1:13" ht="12.75">
      <c r="A338" s="51"/>
      <c r="B338" s="303"/>
      <c r="C338" s="304">
        <v>1102</v>
      </c>
      <c r="D338" s="305">
        <v>85</v>
      </c>
      <c r="E338" s="306">
        <v>2600000</v>
      </c>
      <c r="F338" s="305">
        <v>341</v>
      </c>
      <c r="G338" s="305">
        <v>242</v>
      </c>
      <c r="H338" s="307">
        <v>0</v>
      </c>
      <c r="I338" s="307">
        <v>-800000</v>
      </c>
      <c r="J338" s="307">
        <v>0</v>
      </c>
      <c r="K338" s="307">
        <v>0</v>
      </c>
      <c r="L338" s="308">
        <v>-800000</v>
      </c>
      <c r="M338" s="94"/>
    </row>
    <row r="339" spans="1:13" ht="12.75">
      <c r="A339" s="51"/>
      <c r="B339" s="511">
        <v>341</v>
      </c>
      <c r="C339" s="511"/>
      <c r="D339" s="511"/>
      <c r="E339" s="511"/>
      <c r="F339" s="511"/>
      <c r="G339" s="511"/>
      <c r="H339" s="309">
        <v>0</v>
      </c>
      <c r="I339" s="309">
        <v>-1000000</v>
      </c>
      <c r="J339" s="309">
        <v>0</v>
      </c>
      <c r="K339" s="309">
        <v>0</v>
      </c>
      <c r="L339" s="309">
        <v>-1000000</v>
      </c>
      <c r="M339" s="94"/>
    </row>
    <row r="340" spans="1:13" ht="12.75">
      <c r="A340" s="51"/>
      <c r="B340" s="303"/>
      <c r="C340" s="304">
        <v>1102</v>
      </c>
      <c r="D340" s="305">
        <v>85</v>
      </c>
      <c r="E340" s="306">
        <v>2600000</v>
      </c>
      <c r="F340" s="305">
        <v>342</v>
      </c>
      <c r="G340" s="305">
        <v>226</v>
      </c>
      <c r="H340" s="307">
        <v>-250000</v>
      </c>
      <c r="I340" s="307">
        <v>-250000</v>
      </c>
      <c r="J340" s="307">
        <v>-250000</v>
      </c>
      <c r="K340" s="307">
        <v>-250000</v>
      </c>
      <c r="L340" s="308">
        <v>-1000000</v>
      </c>
      <c r="M340" s="94"/>
    </row>
    <row r="341" spans="1:13" ht="12.75">
      <c r="A341" s="51"/>
      <c r="B341" s="303"/>
      <c r="C341" s="304">
        <v>1102</v>
      </c>
      <c r="D341" s="305">
        <v>85</v>
      </c>
      <c r="E341" s="306">
        <v>2600000</v>
      </c>
      <c r="F341" s="305">
        <v>342</v>
      </c>
      <c r="G341" s="305">
        <v>241</v>
      </c>
      <c r="H341" s="307">
        <v>-500000</v>
      </c>
      <c r="I341" s="307">
        <v>-500000</v>
      </c>
      <c r="J341" s="307">
        <v>0</v>
      </c>
      <c r="K341" s="307">
        <v>0</v>
      </c>
      <c r="L341" s="308">
        <v>-1000000</v>
      </c>
      <c r="M341" s="94"/>
    </row>
    <row r="342" spans="1:13" ht="12.75">
      <c r="A342" s="51"/>
      <c r="B342" s="303"/>
      <c r="C342" s="304">
        <v>1102</v>
      </c>
      <c r="D342" s="305">
        <v>85</v>
      </c>
      <c r="E342" s="306">
        <v>2600000</v>
      </c>
      <c r="F342" s="305">
        <v>342</v>
      </c>
      <c r="G342" s="305">
        <v>242</v>
      </c>
      <c r="H342" s="307">
        <v>-1500000</v>
      </c>
      <c r="I342" s="307">
        <v>-1500000</v>
      </c>
      <c r="J342" s="307">
        <v>-1500000</v>
      </c>
      <c r="K342" s="307">
        <v>-1600000</v>
      </c>
      <c r="L342" s="308">
        <v>-6100000</v>
      </c>
      <c r="M342" s="94"/>
    </row>
    <row r="343" spans="1:13" ht="12.75">
      <c r="A343" s="51"/>
      <c r="B343" s="511">
        <v>342</v>
      </c>
      <c r="C343" s="511"/>
      <c r="D343" s="511"/>
      <c r="E343" s="511"/>
      <c r="F343" s="511"/>
      <c r="G343" s="511"/>
      <c r="H343" s="309">
        <v>-2250000</v>
      </c>
      <c r="I343" s="309">
        <v>-2250000</v>
      </c>
      <c r="J343" s="309">
        <v>-1750000</v>
      </c>
      <c r="K343" s="309">
        <v>-1850000</v>
      </c>
      <c r="L343" s="24">
        <v>-8100000</v>
      </c>
      <c r="M343" s="94"/>
    </row>
    <row r="344" spans="1:13" ht="12.75">
      <c r="A344" s="51"/>
      <c r="B344" s="521">
        <v>2600000</v>
      </c>
      <c r="C344" s="522"/>
      <c r="D344" s="522"/>
      <c r="E344" s="522"/>
      <c r="F344" s="522"/>
      <c r="G344" s="523"/>
      <c r="H344" s="310">
        <f>H343+H339+H336+H333+H330+H327+H324+H321</f>
        <v>-22710000</v>
      </c>
      <c r="I344" s="310">
        <f>I343+I339+I336+I333+I330+I327+I324+I321</f>
        <v>-23798300</v>
      </c>
      <c r="J344" s="310">
        <f>J343+J339+J336+J333+J330+J327+J324+J321</f>
        <v>-29637900</v>
      </c>
      <c r="K344" s="310">
        <f>K343+K339+K336+K333+K330+K327+K324+K321</f>
        <v>-33348800</v>
      </c>
      <c r="L344" s="310">
        <f>L343+L339+L336+L333+L330+L327+L324+L321</f>
        <v>-109495000</v>
      </c>
      <c r="M344" s="94"/>
    </row>
    <row r="345" spans="1:17" ht="12.75">
      <c r="A345" s="51"/>
      <c r="B345" s="516">
        <v>1102</v>
      </c>
      <c r="C345" s="517"/>
      <c r="D345" s="517"/>
      <c r="E345" s="517"/>
      <c r="F345" s="517"/>
      <c r="G345" s="518"/>
      <c r="H345" s="309">
        <f>H344</f>
        <v>-22710000</v>
      </c>
      <c r="I345" s="309">
        <f>I344</f>
        <v>-23798300</v>
      </c>
      <c r="J345" s="309">
        <f>J344</f>
        <v>-29637900</v>
      </c>
      <c r="K345" s="309">
        <f>K344</f>
        <v>-33348800</v>
      </c>
      <c r="L345" s="309">
        <f>L344</f>
        <v>-109495000</v>
      </c>
      <c r="M345" s="94"/>
      <c r="N345" s="241">
        <f>H345+H306</f>
        <v>5939000</v>
      </c>
      <c r="O345" s="241">
        <f>I345+I306</f>
        <v>1785000</v>
      </c>
      <c r="P345" s="241">
        <f>J345+J306</f>
        <v>50000</v>
      </c>
      <c r="Q345" s="241">
        <f>K345+K306</f>
        <v>0</v>
      </c>
    </row>
    <row r="346" spans="1:15" ht="12.75">
      <c r="A346" s="51"/>
      <c r="B346" s="536">
        <v>85</v>
      </c>
      <c r="C346" s="537"/>
      <c r="D346" s="537"/>
      <c r="E346" s="537"/>
      <c r="F346" s="537"/>
      <c r="G346" s="537"/>
      <c r="H346" s="66">
        <f>H345+H318+H312+H306</f>
        <v>5979000</v>
      </c>
      <c r="I346" s="66">
        <f>I345+I318+I312+I306</f>
        <v>1836000</v>
      </c>
      <c r="J346" s="66">
        <f>J345+J318+J312+J306</f>
        <v>0</v>
      </c>
      <c r="K346" s="66">
        <f>K345+K318+K312+K306</f>
        <v>0</v>
      </c>
      <c r="L346" s="66">
        <f>L345+L318+L312+L306</f>
        <v>7815000</v>
      </c>
      <c r="M346" s="94"/>
      <c r="N346" s="2">
        <v>5979000</v>
      </c>
      <c r="O346" s="468">
        <f>доходы!F90*1000</f>
        <v>1836000</v>
      </c>
    </row>
    <row r="347" spans="2:15" ht="12.75">
      <c r="B347" s="727"/>
      <c r="C347" s="567" t="s">
        <v>0</v>
      </c>
      <c r="D347" s="567"/>
      <c r="E347" s="567"/>
      <c r="F347" s="567"/>
      <c r="G347" s="567"/>
      <c r="H347" s="567"/>
      <c r="I347" s="567"/>
      <c r="J347" s="567"/>
      <c r="K347" s="567"/>
      <c r="L347" s="567"/>
      <c r="M347" s="568"/>
      <c r="N347" s="376">
        <f>N346-N345</f>
        <v>40000</v>
      </c>
      <c r="O347" s="376">
        <f>O346-O345</f>
        <v>51000</v>
      </c>
    </row>
    <row r="348" spans="2:13" ht="12.75">
      <c r="B348" s="727"/>
      <c r="C348" s="311">
        <v>113</v>
      </c>
      <c r="D348" s="312">
        <v>92</v>
      </c>
      <c r="E348" s="313">
        <v>700001</v>
      </c>
      <c r="F348" s="312">
        <v>183</v>
      </c>
      <c r="G348" s="312">
        <v>290</v>
      </c>
      <c r="H348" s="314">
        <v>-1123000</v>
      </c>
      <c r="I348" s="314">
        <v>0</v>
      </c>
      <c r="J348" s="314">
        <v>0</v>
      </c>
      <c r="K348" s="314">
        <v>0</v>
      </c>
      <c r="L348" s="314">
        <v>-1123000</v>
      </c>
      <c r="M348" s="233"/>
    </row>
    <row r="349" spans="2:13" ht="12.75">
      <c r="B349" s="519">
        <v>183</v>
      </c>
      <c r="C349" s="520"/>
      <c r="D349" s="520"/>
      <c r="E349" s="520"/>
      <c r="F349" s="520"/>
      <c r="G349" s="510"/>
      <c r="H349" s="14">
        <f>H348</f>
        <v>-1123000</v>
      </c>
      <c r="I349" s="14">
        <f aca="true" t="shared" si="26" ref="I349:L351">I348</f>
        <v>0</v>
      </c>
      <c r="J349" s="14">
        <f t="shared" si="26"/>
        <v>0</v>
      </c>
      <c r="K349" s="14">
        <f t="shared" si="26"/>
        <v>0</v>
      </c>
      <c r="L349" s="14">
        <f t="shared" si="26"/>
        <v>-1123000</v>
      </c>
      <c r="M349" s="233"/>
    </row>
    <row r="350" spans="2:13" ht="12.75">
      <c r="B350" s="519">
        <v>700001</v>
      </c>
      <c r="C350" s="520"/>
      <c r="D350" s="520"/>
      <c r="E350" s="520"/>
      <c r="F350" s="520"/>
      <c r="G350" s="510"/>
      <c r="H350" s="14">
        <f>H349</f>
        <v>-1123000</v>
      </c>
      <c r="I350" s="14">
        <f t="shared" si="26"/>
        <v>0</v>
      </c>
      <c r="J350" s="14">
        <f t="shared" si="26"/>
        <v>0</v>
      </c>
      <c r="K350" s="14">
        <f t="shared" si="26"/>
        <v>0</v>
      </c>
      <c r="L350" s="14">
        <f t="shared" si="26"/>
        <v>-1123000</v>
      </c>
      <c r="M350" s="233"/>
    </row>
    <row r="351" spans="2:13" ht="12.75">
      <c r="B351" s="519">
        <v>113</v>
      </c>
      <c r="C351" s="520"/>
      <c r="D351" s="520"/>
      <c r="E351" s="520"/>
      <c r="F351" s="520"/>
      <c r="G351" s="510"/>
      <c r="H351" s="14">
        <f>H350</f>
        <v>-1123000</v>
      </c>
      <c r="I351" s="14">
        <f t="shared" si="26"/>
        <v>0</v>
      </c>
      <c r="J351" s="14">
        <f t="shared" si="26"/>
        <v>0</v>
      </c>
      <c r="K351" s="14">
        <f t="shared" si="26"/>
        <v>0</v>
      </c>
      <c r="L351" s="14">
        <f t="shared" si="26"/>
        <v>-1123000</v>
      </c>
      <c r="M351" s="233"/>
    </row>
    <row r="352" spans="2:13" ht="12.75">
      <c r="B352" s="727"/>
      <c r="C352" s="311">
        <v>115</v>
      </c>
      <c r="D352" s="312">
        <v>92</v>
      </c>
      <c r="E352" s="313">
        <v>920000</v>
      </c>
      <c r="F352" s="312">
        <v>216</v>
      </c>
      <c r="G352" s="312">
        <v>290</v>
      </c>
      <c r="H352" s="314">
        <v>0</v>
      </c>
      <c r="I352" s="314">
        <f>-16594-800000-1517000</f>
        <v>-2333594</v>
      </c>
      <c r="J352" s="314">
        <f>-1000000-141000</f>
        <v>-1141000</v>
      </c>
      <c r="K352" s="314">
        <v>1658000</v>
      </c>
      <c r="L352" s="314">
        <f>I352+J352</f>
        <v>-3474594</v>
      </c>
      <c r="M352" s="233"/>
    </row>
    <row r="353" spans="1:13" ht="12.75">
      <c r="A353" s="317"/>
      <c r="B353" s="519">
        <v>216</v>
      </c>
      <c r="C353" s="520"/>
      <c r="D353" s="520"/>
      <c r="E353" s="520"/>
      <c r="F353" s="520"/>
      <c r="G353" s="510"/>
      <c r="H353" s="316">
        <f>H352</f>
        <v>0</v>
      </c>
      <c r="I353" s="316">
        <f aca="true" t="shared" si="27" ref="I353:L355">I352</f>
        <v>-2333594</v>
      </c>
      <c r="J353" s="316">
        <f t="shared" si="27"/>
        <v>-1141000</v>
      </c>
      <c r="K353" s="316">
        <f t="shared" si="27"/>
        <v>1658000</v>
      </c>
      <c r="L353" s="316">
        <f t="shared" si="27"/>
        <v>-3474594</v>
      </c>
      <c r="M353" s="315"/>
    </row>
    <row r="354" spans="1:13" ht="12.75">
      <c r="A354" s="574">
        <v>920000</v>
      </c>
      <c r="B354" s="574"/>
      <c r="C354" s="574"/>
      <c r="D354" s="574"/>
      <c r="E354" s="574"/>
      <c r="F354" s="574"/>
      <c r="G354" s="575"/>
      <c r="H354" s="316">
        <f>H353</f>
        <v>0</v>
      </c>
      <c r="I354" s="316">
        <f t="shared" si="27"/>
        <v>-2333594</v>
      </c>
      <c r="J354" s="316">
        <f t="shared" si="27"/>
        <v>-1141000</v>
      </c>
      <c r="K354" s="316">
        <f t="shared" si="27"/>
        <v>1658000</v>
      </c>
      <c r="L354" s="316">
        <f t="shared" si="27"/>
        <v>-3474594</v>
      </c>
      <c r="M354" s="315"/>
    </row>
    <row r="355" spans="1:13" ht="12.75">
      <c r="A355" s="317"/>
      <c r="B355" s="579">
        <v>115</v>
      </c>
      <c r="C355" s="579"/>
      <c r="D355" s="579"/>
      <c r="E355" s="579"/>
      <c r="F355" s="579"/>
      <c r="G355" s="580"/>
      <c r="H355" s="316">
        <f>H354</f>
        <v>0</v>
      </c>
      <c r="I355" s="316">
        <f t="shared" si="27"/>
        <v>-2333594</v>
      </c>
      <c r="J355" s="316">
        <f t="shared" si="27"/>
        <v>-1141000</v>
      </c>
      <c r="K355" s="316">
        <f t="shared" si="27"/>
        <v>1658000</v>
      </c>
      <c r="L355" s="316">
        <f t="shared" si="27"/>
        <v>-3474594</v>
      </c>
      <c r="M355" s="315"/>
    </row>
    <row r="356" spans="1:13" ht="12.75">
      <c r="A356" s="317"/>
      <c r="B356" s="318"/>
      <c r="C356" s="319">
        <v>705</v>
      </c>
      <c r="D356" s="26">
        <v>92</v>
      </c>
      <c r="E356" s="27">
        <v>4290000</v>
      </c>
      <c r="F356" s="26">
        <v>449</v>
      </c>
      <c r="G356" s="26">
        <v>212</v>
      </c>
      <c r="H356" s="28">
        <v>0</v>
      </c>
      <c r="I356" s="28">
        <v>-4100</v>
      </c>
      <c r="J356" s="28">
        <v>-5000</v>
      </c>
      <c r="K356" s="28">
        <v>-4500</v>
      </c>
      <c r="L356" s="28">
        <v>-13600</v>
      </c>
      <c r="M356" s="315"/>
    </row>
    <row r="357" spans="1:13" ht="12.75">
      <c r="A357" s="317"/>
      <c r="B357" s="318"/>
      <c r="C357" s="319">
        <v>705</v>
      </c>
      <c r="D357" s="26">
        <v>92</v>
      </c>
      <c r="E357" s="27">
        <v>4290000</v>
      </c>
      <c r="F357" s="26">
        <v>449</v>
      </c>
      <c r="G357" s="26">
        <v>222</v>
      </c>
      <c r="H357" s="28">
        <v>0</v>
      </c>
      <c r="I357" s="28">
        <v>-51800</v>
      </c>
      <c r="J357" s="28">
        <v>-44000</v>
      </c>
      <c r="K357" s="28">
        <v>-35000</v>
      </c>
      <c r="L357" s="28">
        <v>-130800</v>
      </c>
      <c r="M357" s="315"/>
    </row>
    <row r="358" spans="1:13" ht="12.75">
      <c r="A358" s="317"/>
      <c r="B358" s="318"/>
      <c r="C358" s="319">
        <v>705</v>
      </c>
      <c r="D358" s="26">
        <v>92</v>
      </c>
      <c r="E358" s="27">
        <v>4290000</v>
      </c>
      <c r="F358" s="26">
        <v>449</v>
      </c>
      <c r="G358" s="26">
        <v>226</v>
      </c>
      <c r="H358" s="28">
        <v>0</v>
      </c>
      <c r="I358" s="28">
        <v>-11250</v>
      </c>
      <c r="J358" s="28">
        <v>-60000</v>
      </c>
      <c r="K358" s="28">
        <v>-32000</v>
      </c>
      <c r="L358" s="28">
        <v>-103250</v>
      </c>
      <c r="M358" s="315"/>
    </row>
    <row r="359" spans="1:13" ht="12.75">
      <c r="A359" s="317"/>
      <c r="B359" s="576">
        <v>449</v>
      </c>
      <c r="C359" s="576"/>
      <c r="D359" s="576"/>
      <c r="E359" s="576"/>
      <c r="F359" s="576"/>
      <c r="G359" s="576"/>
      <c r="H359" s="320">
        <v>0</v>
      </c>
      <c r="I359" s="320">
        <v>-67150</v>
      </c>
      <c r="J359" s="320">
        <v>-109000</v>
      </c>
      <c r="K359" s="320">
        <v>-71500</v>
      </c>
      <c r="L359" s="320">
        <v>-247650</v>
      </c>
      <c r="M359" s="315"/>
    </row>
    <row r="360" spans="1:13" ht="12.75">
      <c r="A360" s="317"/>
      <c r="B360" s="318"/>
      <c r="C360" s="319">
        <v>705</v>
      </c>
      <c r="D360" s="26">
        <v>92</v>
      </c>
      <c r="E360" s="27">
        <v>5220100</v>
      </c>
      <c r="F360" s="26">
        <v>449</v>
      </c>
      <c r="G360" s="26">
        <v>212</v>
      </c>
      <c r="H360" s="28">
        <v>0</v>
      </c>
      <c r="I360" s="28">
        <v>4100</v>
      </c>
      <c r="J360" s="28">
        <v>5000</v>
      </c>
      <c r="K360" s="28">
        <v>4500</v>
      </c>
      <c r="L360" s="28">
        <v>13600</v>
      </c>
      <c r="M360" s="315"/>
    </row>
    <row r="361" spans="1:13" ht="12.75">
      <c r="A361" s="317"/>
      <c r="B361" s="318"/>
      <c r="C361" s="319">
        <v>705</v>
      </c>
      <c r="D361" s="26">
        <v>92</v>
      </c>
      <c r="E361" s="27">
        <v>5220100</v>
      </c>
      <c r="F361" s="26">
        <v>449</v>
      </c>
      <c r="G361" s="26">
        <v>222</v>
      </c>
      <c r="H361" s="28">
        <v>0</v>
      </c>
      <c r="I361" s="28">
        <v>51800</v>
      </c>
      <c r="J361" s="28">
        <v>44000</v>
      </c>
      <c r="K361" s="28">
        <v>35000</v>
      </c>
      <c r="L361" s="28">
        <v>130800</v>
      </c>
      <c r="M361" s="315"/>
    </row>
    <row r="362" spans="1:13" ht="12.75">
      <c r="A362" s="317"/>
      <c r="B362" s="318"/>
      <c r="C362" s="319">
        <v>705</v>
      </c>
      <c r="D362" s="26">
        <v>92</v>
      </c>
      <c r="E362" s="27">
        <v>5220100</v>
      </c>
      <c r="F362" s="26">
        <v>449</v>
      </c>
      <c r="G362" s="26">
        <v>226</v>
      </c>
      <c r="H362" s="28">
        <v>0</v>
      </c>
      <c r="I362" s="28">
        <v>11250</v>
      </c>
      <c r="J362" s="28">
        <v>60000</v>
      </c>
      <c r="K362" s="28">
        <v>32000</v>
      </c>
      <c r="L362" s="28">
        <f>H362+I362+J362+K362</f>
        <v>103250</v>
      </c>
      <c r="M362" s="315"/>
    </row>
    <row r="363" spans="1:13" ht="12.75">
      <c r="A363" s="317"/>
      <c r="B363" s="576">
        <v>449</v>
      </c>
      <c r="C363" s="576"/>
      <c r="D363" s="576"/>
      <c r="E363" s="576"/>
      <c r="F363" s="576"/>
      <c r="G363" s="576"/>
      <c r="H363" s="320">
        <f>SUM(H360:H362)</f>
        <v>0</v>
      </c>
      <c r="I363" s="320">
        <f>SUM(I360:I362)</f>
        <v>67150</v>
      </c>
      <c r="J363" s="320">
        <f>SUM(J360:J362)</f>
        <v>109000</v>
      </c>
      <c r="K363" s="320">
        <f>SUM(K360:K362)</f>
        <v>71500</v>
      </c>
      <c r="L363" s="320">
        <f>SUM(L360:L362)</f>
        <v>247650</v>
      </c>
      <c r="M363" s="315"/>
    </row>
    <row r="364" spans="1:13" ht="12.75">
      <c r="A364" s="317"/>
      <c r="B364" s="577">
        <v>705</v>
      </c>
      <c r="C364" s="577"/>
      <c r="D364" s="577"/>
      <c r="E364" s="577"/>
      <c r="F364" s="577"/>
      <c r="G364" s="578"/>
      <c r="H364" s="316">
        <f>H363+H359</f>
        <v>0</v>
      </c>
      <c r="I364" s="316">
        <f>I363+I359</f>
        <v>0</v>
      </c>
      <c r="J364" s="316">
        <f>J363+J359</f>
        <v>0</v>
      </c>
      <c r="K364" s="316">
        <f>K363+K359</f>
        <v>0</v>
      </c>
      <c r="L364" s="316">
        <f>L363+L359</f>
        <v>0</v>
      </c>
      <c r="M364" s="315"/>
    </row>
    <row r="365" spans="1:13" ht="78.75">
      <c r="A365" s="317"/>
      <c r="B365" s="728"/>
      <c r="C365" s="319">
        <v>1101</v>
      </c>
      <c r="D365" s="26">
        <v>92</v>
      </c>
      <c r="E365" s="27">
        <v>5150000</v>
      </c>
      <c r="F365" s="26">
        <v>197</v>
      </c>
      <c r="G365" s="26">
        <v>251</v>
      </c>
      <c r="H365" s="28">
        <v>0</v>
      </c>
      <c r="I365" s="28">
        <v>3456000</v>
      </c>
      <c r="J365" s="28">
        <v>2514000</v>
      </c>
      <c r="K365" s="28">
        <v>-970000</v>
      </c>
      <c r="L365" s="28">
        <v>5000000</v>
      </c>
      <c r="M365" s="321" t="s">
        <v>299</v>
      </c>
    </row>
    <row r="366" spans="1:13" ht="12.75">
      <c r="A366" s="317"/>
      <c r="B366" s="574">
        <v>197</v>
      </c>
      <c r="C366" s="574"/>
      <c r="D366" s="574"/>
      <c r="E366" s="574"/>
      <c r="F366" s="574"/>
      <c r="G366" s="575"/>
      <c r="H366" s="28">
        <f>H365</f>
        <v>0</v>
      </c>
      <c r="I366" s="28">
        <f aca="true" t="shared" si="28" ref="I366:L367">I365</f>
        <v>3456000</v>
      </c>
      <c r="J366" s="28">
        <f t="shared" si="28"/>
        <v>2514000</v>
      </c>
      <c r="K366" s="28">
        <f t="shared" si="28"/>
        <v>-970000</v>
      </c>
      <c r="L366" s="28">
        <f t="shared" si="28"/>
        <v>5000000</v>
      </c>
      <c r="M366" s="321"/>
    </row>
    <row r="367" spans="1:13" ht="12.75">
      <c r="A367" s="317"/>
      <c r="B367" s="574">
        <v>5150000</v>
      </c>
      <c r="C367" s="574"/>
      <c r="D367" s="574"/>
      <c r="E367" s="574"/>
      <c r="F367" s="574"/>
      <c r="G367" s="575"/>
      <c r="H367" s="332">
        <f>H366</f>
        <v>0</v>
      </c>
      <c r="I367" s="332">
        <f t="shared" si="28"/>
        <v>3456000</v>
      </c>
      <c r="J367" s="332">
        <f t="shared" si="28"/>
        <v>2514000</v>
      </c>
      <c r="K367" s="332">
        <f t="shared" si="28"/>
        <v>-970000</v>
      </c>
      <c r="L367" s="332">
        <f t="shared" si="28"/>
        <v>5000000</v>
      </c>
      <c r="M367" s="315"/>
    </row>
    <row r="368" spans="1:13" ht="12.75">
      <c r="A368" s="317"/>
      <c r="B368" s="728"/>
      <c r="C368" s="311">
        <v>1101</v>
      </c>
      <c r="D368" s="312">
        <v>92</v>
      </c>
      <c r="E368" s="313">
        <v>5170000</v>
      </c>
      <c r="F368" s="312">
        <v>522</v>
      </c>
      <c r="G368" s="312">
        <v>251</v>
      </c>
      <c r="H368" s="314">
        <v>1123000</v>
      </c>
      <c r="I368" s="314">
        <v>0</v>
      </c>
      <c r="J368" s="314">
        <v>0</v>
      </c>
      <c r="K368" s="314">
        <v>0</v>
      </c>
      <c r="L368" s="314">
        <v>1123000</v>
      </c>
      <c r="M368" s="322"/>
    </row>
    <row r="369" spans="1:13" ht="12.75">
      <c r="A369" s="317"/>
      <c r="B369" s="579">
        <v>522</v>
      </c>
      <c r="C369" s="579"/>
      <c r="D369" s="579"/>
      <c r="E369" s="579"/>
      <c r="F369" s="579"/>
      <c r="G369" s="580"/>
      <c r="H369" s="316">
        <f>H368</f>
        <v>1123000</v>
      </c>
      <c r="I369" s="316">
        <f>I368</f>
        <v>0</v>
      </c>
      <c r="J369" s="316">
        <f>J368</f>
        <v>0</v>
      </c>
      <c r="K369" s="316">
        <f>K368</f>
        <v>0</v>
      </c>
      <c r="L369" s="316">
        <f>L368</f>
        <v>1123000</v>
      </c>
      <c r="M369" s="315"/>
    </row>
    <row r="370" spans="1:13" ht="123.75">
      <c r="A370" s="317"/>
      <c r="B370" s="324"/>
      <c r="C370" s="325">
        <v>1101</v>
      </c>
      <c r="D370" s="326">
        <v>92</v>
      </c>
      <c r="E370" s="327">
        <v>5170000</v>
      </c>
      <c r="F370" s="326">
        <v>562</v>
      </c>
      <c r="G370" s="326">
        <v>251</v>
      </c>
      <c r="H370" s="328">
        <v>-2313</v>
      </c>
      <c r="I370" s="328">
        <v>0</v>
      </c>
      <c r="J370" s="328">
        <v>0</v>
      </c>
      <c r="K370" s="328">
        <v>0</v>
      </c>
      <c r="L370" s="328">
        <f>H370+I370+J370+K370</f>
        <v>-2313</v>
      </c>
      <c r="M370" s="329" t="s">
        <v>20</v>
      </c>
    </row>
    <row r="371" spans="1:13" ht="12.75">
      <c r="A371" s="317"/>
      <c r="B371" s="643">
        <v>562</v>
      </c>
      <c r="C371" s="643"/>
      <c r="D371" s="643"/>
      <c r="E371" s="643"/>
      <c r="F371" s="643"/>
      <c r="G371" s="643"/>
      <c r="H371" s="330">
        <f>H370</f>
        <v>-2313</v>
      </c>
      <c r="I371" s="330">
        <f>I370</f>
        <v>0</v>
      </c>
      <c r="J371" s="330">
        <v>0</v>
      </c>
      <c r="K371" s="330">
        <v>0</v>
      </c>
      <c r="L371" s="328">
        <f>H371+I371+J371+K371</f>
        <v>-2313</v>
      </c>
      <c r="M371" s="331"/>
    </row>
    <row r="372" spans="1:13" ht="12.75">
      <c r="A372" s="317"/>
      <c r="B372" s="577">
        <v>5170000</v>
      </c>
      <c r="C372" s="577"/>
      <c r="D372" s="577"/>
      <c r="E372" s="577"/>
      <c r="F372" s="577"/>
      <c r="G372" s="578"/>
      <c r="H372" s="316">
        <f>H371+H369</f>
        <v>1120687</v>
      </c>
      <c r="I372" s="316">
        <f>I371+I369</f>
        <v>0</v>
      </c>
      <c r="J372" s="316">
        <f>J371+J369</f>
        <v>0</v>
      </c>
      <c r="K372" s="316">
        <f>K371+K369</f>
        <v>0</v>
      </c>
      <c r="L372" s="316">
        <f>L371+L369</f>
        <v>1120687</v>
      </c>
      <c r="M372" s="315"/>
    </row>
    <row r="373" spans="1:13" ht="12.75">
      <c r="A373" s="317"/>
      <c r="B373" s="728"/>
      <c r="C373" s="333">
        <v>1101</v>
      </c>
      <c r="D373" s="334">
        <v>92</v>
      </c>
      <c r="E373" s="335">
        <v>5270000</v>
      </c>
      <c r="F373" s="334">
        <v>501</v>
      </c>
      <c r="G373" s="334">
        <v>251</v>
      </c>
      <c r="H373" s="336">
        <v>0</v>
      </c>
      <c r="I373" s="336">
        <v>2000000</v>
      </c>
      <c r="J373" s="336">
        <v>0</v>
      </c>
      <c r="K373" s="336">
        <v>0</v>
      </c>
      <c r="L373" s="336">
        <v>2000000</v>
      </c>
      <c r="M373" s="315"/>
    </row>
    <row r="374" spans="1:13" ht="12.75">
      <c r="A374" s="317"/>
      <c r="B374" s="574">
        <v>501</v>
      </c>
      <c r="C374" s="574"/>
      <c r="D374" s="574"/>
      <c r="E374" s="574"/>
      <c r="F374" s="574"/>
      <c r="G374" s="575"/>
      <c r="H374" s="316">
        <f>H373</f>
        <v>0</v>
      </c>
      <c r="I374" s="316">
        <f aca="true" t="shared" si="29" ref="I374:L375">I373</f>
        <v>2000000</v>
      </c>
      <c r="J374" s="316">
        <f t="shared" si="29"/>
        <v>0</v>
      </c>
      <c r="K374" s="316">
        <f t="shared" si="29"/>
        <v>0</v>
      </c>
      <c r="L374" s="316">
        <f t="shared" si="29"/>
        <v>2000000</v>
      </c>
      <c r="M374" s="315"/>
    </row>
    <row r="375" spans="1:13" ht="12.75">
      <c r="A375" s="317"/>
      <c r="B375" s="574">
        <v>5270000</v>
      </c>
      <c r="C375" s="574"/>
      <c r="D375" s="574"/>
      <c r="E375" s="574"/>
      <c r="F375" s="574"/>
      <c r="G375" s="575"/>
      <c r="H375" s="316">
        <f>H374</f>
        <v>0</v>
      </c>
      <c r="I375" s="316">
        <f t="shared" si="29"/>
        <v>2000000</v>
      </c>
      <c r="J375" s="316">
        <f t="shared" si="29"/>
        <v>0</v>
      </c>
      <c r="K375" s="316">
        <f t="shared" si="29"/>
        <v>0</v>
      </c>
      <c r="L375" s="316">
        <f t="shared" si="29"/>
        <v>2000000</v>
      </c>
      <c r="M375" s="315"/>
    </row>
    <row r="376" spans="1:13" ht="33.75">
      <c r="A376" s="317"/>
      <c r="B376" s="728"/>
      <c r="C376" s="325">
        <v>1101</v>
      </c>
      <c r="D376" s="326">
        <v>92</v>
      </c>
      <c r="E376" s="327">
        <v>5290000</v>
      </c>
      <c r="F376" s="326">
        <v>576</v>
      </c>
      <c r="G376" s="326">
        <v>251</v>
      </c>
      <c r="H376" s="328"/>
      <c r="I376" s="328">
        <v>-3826000</v>
      </c>
      <c r="J376" s="328">
        <v>-5134000</v>
      </c>
      <c r="K376" s="328">
        <v>0</v>
      </c>
      <c r="L376" s="328">
        <f>J376+I376</f>
        <v>-8960000</v>
      </c>
      <c r="M376" s="329" t="s">
        <v>300</v>
      </c>
    </row>
    <row r="377" spans="1:13" ht="12.75">
      <c r="A377" s="317"/>
      <c r="B377" s="574">
        <v>576</v>
      </c>
      <c r="C377" s="574"/>
      <c r="D377" s="574"/>
      <c r="E377" s="574"/>
      <c r="F377" s="574"/>
      <c r="G377" s="575"/>
      <c r="H377" s="338">
        <f>H376</f>
        <v>0</v>
      </c>
      <c r="I377" s="338">
        <f aca="true" t="shared" si="30" ref="I377:L378">I376</f>
        <v>-3826000</v>
      </c>
      <c r="J377" s="338">
        <f t="shared" si="30"/>
        <v>-5134000</v>
      </c>
      <c r="K377" s="338">
        <f t="shared" si="30"/>
        <v>0</v>
      </c>
      <c r="L377" s="338">
        <f t="shared" si="30"/>
        <v>-8960000</v>
      </c>
      <c r="M377" s="329"/>
    </row>
    <row r="378" spans="1:13" ht="12.75">
      <c r="A378" s="317"/>
      <c r="B378" s="574">
        <v>5290000</v>
      </c>
      <c r="C378" s="574"/>
      <c r="D378" s="574"/>
      <c r="E378" s="574"/>
      <c r="F378" s="574"/>
      <c r="G378" s="575"/>
      <c r="H378" s="338">
        <f>H377</f>
        <v>0</v>
      </c>
      <c r="I378" s="338">
        <f t="shared" si="30"/>
        <v>-3826000</v>
      </c>
      <c r="J378" s="338">
        <f t="shared" si="30"/>
        <v>-5134000</v>
      </c>
      <c r="K378" s="338">
        <f t="shared" si="30"/>
        <v>0</v>
      </c>
      <c r="L378" s="338">
        <f t="shared" si="30"/>
        <v>-8960000</v>
      </c>
      <c r="M378" s="329"/>
    </row>
    <row r="379" spans="1:13" ht="12.75">
      <c r="A379" s="317"/>
      <c r="B379" s="574">
        <v>1101</v>
      </c>
      <c r="C379" s="574"/>
      <c r="D379" s="574"/>
      <c r="E379" s="574"/>
      <c r="F379" s="574"/>
      <c r="G379" s="575"/>
      <c r="H379" s="316">
        <f>H375+H372+H367+H378</f>
        <v>1120687</v>
      </c>
      <c r="I379" s="316">
        <f>I375+I372+I367+I378</f>
        <v>1630000</v>
      </c>
      <c r="J379" s="316">
        <f>J375+J372+J367+J378</f>
        <v>-2620000</v>
      </c>
      <c r="K379" s="316">
        <f>K375+K372+K367+K378</f>
        <v>-970000</v>
      </c>
      <c r="L379" s="316">
        <f>L375+L372+L367+L378</f>
        <v>-839313</v>
      </c>
      <c r="M379" s="315"/>
    </row>
    <row r="380" spans="1:13" ht="90">
      <c r="A380" s="317"/>
      <c r="B380" s="324"/>
      <c r="C380" s="325">
        <v>1102</v>
      </c>
      <c r="D380" s="326">
        <v>92</v>
      </c>
      <c r="E380" s="327">
        <v>5190000</v>
      </c>
      <c r="F380" s="326">
        <v>466</v>
      </c>
      <c r="G380" s="326">
        <v>251</v>
      </c>
      <c r="H380" s="25"/>
      <c r="I380" s="25">
        <f>-325000-543800</f>
        <v>-868800</v>
      </c>
      <c r="J380" s="25">
        <v>-251600</v>
      </c>
      <c r="K380" s="25">
        <v>-251700</v>
      </c>
      <c r="L380" s="25">
        <v>-1372100</v>
      </c>
      <c r="M380" s="329" t="s">
        <v>21</v>
      </c>
    </row>
    <row r="381" spans="1:13" ht="12.75">
      <c r="A381" s="317"/>
      <c r="B381" s="643">
        <v>466</v>
      </c>
      <c r="C381" s="643"/>
      <c r="D381" s="643"/>
      <c r="E381" s="643"/>
      <c r="F381" s="643"/>
      <c r="G381" s="643"/>
      <c r="H381" s="330"/>
      <c r="I381" s="330">
        <f>I380</f>
        <v>-868800</v>
      </c>
      <c r="J381" s="330">
        <f>J380</f>
        <v>-251600</v>
      </c>
      <c r="K381" s="330">
        <f>K380</f>
        <v>-251700</v>
      </c>
      <c r="L381" s="330">
        <f>L380</f>
        <v>-1372100</v>
      </c>
      <c r="M381" s="331"/>
    </row>
    <row r="382" spans="1:13" ht="123.75">
      <c r="A382" s="317"/>
      <c r="B382" s="324"/>
      <c r="C382" s="325">
        <v>1102</v>
      </c>
      <c r="D382" s="326">
        <v>92</v>
      </c>
      <c r="E382" s="327">
        <v>5190000</v>
      </c>
      <c r="F382" s="326">
        <v>562</v>
      </c>
      <c r="G382" s="326">
        <v>251</v>
      </c>
      <c r="H382" s="328">
        <f>2350+6500</f>
        <v>8850</v>
      </c>
      <c r="I382" s="328">
        <v>43270</v>
      </c>
      <c r="J382" s="328">
        <v>0</v>
      </c>
      <c r="K382" s="328">
        <v>0</v>
      </c>
      <c r="L382" s="328">
        <f>H382+I382+J382+K382</f>
        <v>52120</v>
      </c>
      <c r="M382" s="329" t="s">
        <v>20</v>
      </c>
    </row>
    <row r="383" spans="1:13" ht="67.5">
      <c r="A383" s="317"/>
      <c r="B383" s="643">
        <v>562</v>
      </c>
      <c r="C383" s="643"/>
      <c r="D383" s="643"/>
      <c r="E383" s="643"/>
      <c r="F383" s="643"/>
      <c r="G383" s="643"/>
      <c r="H383" s="330">
        <f>H382</f>
        <v>8850</v>
      </c>
      <c r="I383" s="330">
        <f>I382</f>
        <v>43270</v>
      </c>
      <c r="J383" s="330">
        <v>0</v>
      </c>
      <c r="K383" s="330">
        <v>0</v>
      </c>
      <c r="L383" s="328">
        <f>H383+I383+J383+K383</f>
        <v>52120</v>
      </c>
      <c r="M383" s="337" t="s">
        <v>302</v>
      </c>
    </row>
    <row r="384" spans="1:13" ht="12.75">
      <c r="A384" s="317"/>
      <c r="B384" s="577">
        <v>5190000</v>
      </c>
      <c r="C384" s="577"/>
      <c r="D384" s="577"/>
      <c r="E384" s="577"/>
      <c r="F384" s="577"/>
      <c r="G384" s="578"/>
      <c r="H384" s="316">
        <f>H383+H381</f>
        <v>8850</v>
      </c>
      <c r="I384" s="316">
        <f>I383+I381</f>
        <v>-825530</v>
      </c>
      <c r="J384" s="316">
        <f>J383+J381</f>
        <v>-251600</v>
      </c>
      <c r="K384" s="316">
        <f>K383+K381</f>
        <v>-251700</v>
      </c>
      <c r="L384" s="316">
        <f>L383+L381</f>
        <v>-1319980</v>
      </c>
      <c r="M384" s="315"/>
    </row>
    <row r="385" spans="1:13" ht="90">
      <c r="A385" s="317"/>
      <c r="B385" s="324"/>
      <c r="C385" s="325">
        <v>1102</v>
      </c>
      <c r="D385" s="326">
        <v>92</v>
      </c>
      <c r="E385" s="327">
        <v>5190001</v>
      </c>
      <c r="F385" s="326">
        <v>523</v>
      </c>
      <c r="G385" s="326">
        <v>251</v>
      </c>
      <c r="H385" s="328"/>
      <c r="I385" s="328">
        <f>-811080-600000</f>
        <v>-1411080</v>
      </c>
      <c r="J385" s="328">
        <f>1100000</f>
        <v>1100000</v>
      </c>
      <c r="K385" s="328">
        <f>312000</f>
        <v>312000</v>
      </c>
      <c r="L385" s="328">
        <v>920</v>
      </c>
      <c r="M385" s="329" t="s">
        <v>301</v>
      </c>
    </row>
    <row r="386" spans="1:13" ht="12.75">
      <c r="A386" s="317"/>
      <c r="B386" s="577">
        <v>523</v>
      </c>
      <c r="C386" s="577"/>
      <c r="D386" s="577"/>
      <c r="E386" s="577"/>
      <c r="F386" s="577"/>
      <c r="G386" s="578"/>
      <c r="H386" s="316">
        <f>H385</f>
        <v>0</v>
      </c>
      <c r="I386" s="316">
        <f aca="true" t="shared" si="31" ref="I386:L387">I385</f>
        <v>-1411080</v>
      </c>
      <c r="J386" s="316">
        <f t="shared" si="31"/>
        <v>1100000</v>
      </c>
      <c r="K386" s="316">
        <f t="shared" si="31"/>
        <v>312000</v>
      </c>
      <c r="L386" s="316">
        <f t="shared" si="31"/>
        <v>920</v>
      </c>
      <c r="M386" s="315"/>
    </row>
    <row r="387" spans="1:13" ht="12.75">
      <c r="A387" s="317"/>
      <c r="B387" s="574">
        <v>5190001</v>
      </c>
      <c r="C387" s="574"/>
      <c r="D387" s="574"/>
      <c r="E387" s="574"/>
      <c r="F387" s="574"/>
      <c r="G387" s="575"/>
      <c r="H387" s="316">
        <f>H386</f>
        <v>0</v>
      </c>
      <c r="I387" s="316">
        <f t="shared" si="31"/>
        <v>-1411080</v>
      </c>
      <c r="J387" s="316">
        <f t="shared" si="31"/>
        <v>1100000</v>
      </c>
      <c r="K387" s="316">
        <f t="shared" si="31"/>
        <v>312000</v>
      </c>
      <c r="L387" s="316">
        <f t="shared" si="31"/>
        <v>920</v>
      </c>
      <c r="M387" s="315"/>
    </row>
    <row r="388" spans="1:13" ht="12.75">
      <c r="A388" s="317"/>
      <c r="B388" s="579">
        <v>1102</v>
      </c>
      <c r="C388" s="579"/>
      <c r="D388" s="579"/>
      <c r="E388" s="579"/>
      <c r="F388" s="579"/>
      <c r="G388" s="580"/>
      <c r="H388" s="316">
        <f>H387+H384</f>
        <v>8850</v>
      </c>
      <c r="I388" s="316">
        <f>I387+I384</f>
        <v>-2236610</v>
      </c>
      <c r="J388" s="316">
        <f>J387+J384</f>
        <v>848400</v>
      </c>
      <c r="K388" s="316">
        <f>K387+K384</f>
        <v>60300</v>
      </c>
      <c r="L388" s="316">
        <f>L387+L384</f>
        <v>-1319060</v>
      </c>
      <c r="M388" s="315"/>
    </row>
    <row r="389" spans="1:13" ht="12.75">
      <c r="A389" s="52"/>
      <c r="B389" s="572">
        <v>92</v>
      </c>
      <c r="C389" s="573"/>
      <c r="D389" s="573"/>
      <c r="E389" s="573"/>
      <c r="F389" s="573"/>
      <c r="G389" s="573"/>
      <c r="H389" s="67">
        <f>H388+H379+H364+H355+H351</f>
        <v>6537</v>
      </c>
      <c r="I389" s="67">
        <f>I388+I379+I364+I355+I351</f>
        <v>-2940204</v>
      </c>
      <c r="J389" s="67">
        <f>J388+J379+J364+J355+J351</f>
        <v>-2912600</v>
      </c>
      <c r="K389" s="67">
        <f>K388+K379+K364+K355+K351</f>
        <v>748300</v>
      </c>
      <c r="L389" s="67">
        <f>L388+L379+L364+L355+L351</f>
        <v>-6755967</v>
      </c>
      <c r="M389" s="29"/>
    </row>
    <row r="390" spans="2:13" ht="12.75">
      <c r="B390" s="727"/>
      <c r="C390" s="581" t="s">
        <v>22</v>
      </c>
      <c r="D390" s="581"/>
      <c r="E390" s="581"/>
      <c r="F390" s="581"/>
      <c r="G390" s="581"/>
      <c r="H390" s="581"/>
      <c r="I390" s="581"/>
      <c r="J390" s="581"/>
      <c r="K390" s="581"/>
      <c r="L390" s="581"/>
      <c r="M390" s="582"/>
    </row>
    <row r="391" spans="2:13" ht="12.75">
      <c r="B391" s="727"/>
      <c r="C391" s="243">
        <v>408</v>
      </c>
      <c r="D391" s="244">
        <v>108</v>
      </c>
      <c r="E391" s="245">
        <v>3160000</v>
      </c>
      <c r="F391" s="244">
        <v>327</v>
      </c>
      <c r="G391" s="244">
        <v>226</v>
      </c>
      <c r="H391" s="246">
        <v>0</v>
      </c>
      <c r="I391" s="246">
        <v>-56200</v>
      </c>
      <c r="J391" s="246">
        <v>0</v>
      </c>
      <c r="K391" s="246">
        <v>0</v>
      </c>
      <c r="L391" s="246">
        <v>-56200</v>
      </c>
      <c r="M391" s="103"/>
    </row>
    <row r="392" spans="2:13" ht="12.75">
      <c r="B392" s="727"/>
      <c r="C392" s="243">
        <v>408</v>
      </c>
      <c r="D392" s="244">
        <v>108</v>
      </c>
      <c r="E392" s="245">
        <v>3160000</v>
      </c>
      <c r="F392" s="244">
        <v>327</v>
      </c>
      <c r="G392" s="244">
        <v>310</v>
      </c>
      <c r="H392" s="246">
        <v>0</v>
      </c>
      <c r="I392" s="246">
        <v>0</v>
      </c>
      <c r="J392" s="246">
        <v>-85000</v>
      </c>
      <c r="K392" s="246">
        <v>0</v>
      </c>
      <c r="L392" s="246">
        <v>-85000</v>
      </c>
      <c r="M392" s="103"/>
    </row>
    <row r="393" spans="2:13" ht="12.75">
      <c r="B393" s="519">
        <v>327</v>
      </c>
      <c r="C393" s="520"/>
      <c r="D393" s="520"/>
      <c r="E393" s="520"/>
      <c r="F393" s="520"/>
      <c r="G393" s="510"/>
      <c r="H393" s="246">
        <f>SUM(H391:H392)</f>
        <v>0</v>
      </c>
      <c r="I393" s="246">
        <f>SUM(I391:I392)</f>
        <v>-56200</v>
      </c>
      <c r="J393" s="246">
        <f>SUM(J391:J392)</f>
        <v>-85000</v>
      </c>
      <c r="K393" s="246">
        <f>SUM(K391:K392)</f>
        <v>0</v>
      </c>
      <c r="L393" s="246">
        <f>SUM(L391:L392)</f>
        <v>-141200</v>
      </c>
      <c r="M393" s="103"/>
    </row>
    <row r="394" spans="2:13" ht="12.75">
      <c r="B394" s="519">
        <v>3160000</v>
      </c>
      <c r="C394" s="520"/>
      <c r="D394" s="520"/>
      <c r="E394" s="520"/>
      <c r="F394" s="520"/>
      <c r="G394" s="510"/>
      <c r="H394" s="246">
        <f>H393</f>
        <v>0</v>
      </c>
      <c r="I394" s="246">
        <f>I393</f>
        <v>-56200</v>
      </c>
      <c r="J394" s="246">
        <f>J393</f>
        <v>-85000</v>
      </c>
      <c r="K394" s="246">
        <f>K393</f>
        <v>0</v>
      </c>
      <c r="L394" s="246">
        <f>L393</f>
        <v>-141200</v>
      </c>
      <c r="M394" s="103"/>
    </row>
    <row r="395" spans="2:13" ht="12.75">
      <c r="B395" s="727"/>
      <c r="C395" s="243">
        <v>408</v>
      </c>
      <c r="D395" s="244">
        <v>108</v>
      </c>
      <c r="E395" s="245">
        <v>5220100</v>
      </c>
      <c r="F395" s="244">
        <v>327</v>
      </c>
      <c r="G395" s="244">
        <v>310</v>
      </c>
      <c r="H395" s="246">
        <v>0</v>
      </c>
      <c r="I395" s="246">
        <v>0</v>
      </c>
      <c r="J395" s="246">
        <v>85000</v>
      </c>
      <c r="K395" s="246">
        <v>0</v>
      </c>
      <c r="L395" s="246">
        <v>85000</v>
      </c>
      <c r="M395" s="103"/>
    </row>
    <row r="396" spans="2:13" ht="12.75">
      <c r="B396" s="519">
        <v>327</v>
      </c>
      <c r="C396" s="520"/>
      <c r="D396" s="520"/>
      <c r="E396" s="520"/>
      <c r="F396" s="520"/>
      <c r="G396" s="510"/>
      <c r="H396" s="247">
        <f>H395</f>
        <v>0</v>
      </c>
      <c r="I396" s="247">
        <f aca="true" t="shared" si="32" ref="I396:L397">I395</f>
        <v>0</v>
      </c>
      <c r="J396" s="247">
        <f t="shared" si="32"/>
        <v>85000</v>
      </c>
      <c r="K396" s="247">
        <f t="shared" si="32"/>
        <v>0</v>
      </c>
      <c r="L396" s="247">
        <f t="shared" si="32"/>
        <v>85000</v>
      </c>
      <c r="M396" s="103"/>
    </row>
    <row r="397" spans="2:13" ht="12.75">
      <c r="B397" s="519">
        <v>5220100</v>
      </c>
      <c r="C397" s="520"/>
      <c r="D397" s="520"/>
      <c r="E397" s="520"/>
      <c r="F397" s="520"/>
      <c r="G397" s="510"/>
      <c r="H397" s="247">
        <f>H396</f>
        <v>0</v>
      </c>
      <c r="I397" s="247">
        <f t="shared" si="32"/>
        <v>0</v>
      </c>
      <c r="J397" s="247">
        <f t="shared" si="32"/>
        <v>85000</v>
      </c>
      <c r="K397" s="247">
        <f t="shared" si="32"/>
        <v>0</v>
      </c>
      <c r="L397" s="247">
        <f t="shared" si="32"/>
        <v>85000</v>
      </c>
      <c r="M397" s="103"/>
    </row>
    <row r="398" spans="2:13" ht="12.75">
      <c r="B398" s="520">
        <v>408</v>
      </c>
      <c r="C398" s="520"/>
      <c r="D398" s="520"/>
      <c r="E398" s="520"/>
      <c r="F398" s="520"/>
      <c r="G398" s="510"/>
      <c r="H398" s="339">
        <v>0</v>
      </c>
      <c r="I398" s="339">
        <f>I397+I394</f>
        <v>-56200</v>
      </c>
      <c r="J398" s="339">
        <f>J397+J394</f>
        <v>0</v>
      </c>
      <c r="K398" s="339">
        <f>K397+K394</f>
        <v>0</v>
      </c>
      <c r="L398" s="339">
        <f>L397+L394</f>
        <v>-56200</v>
      </c>
      <c r="M398" s="103"/>
    </row>
    <row r="399" spans="2:13" ht="12.75">
      <c r="B399" s="727"/>
      <c r="C399" s="243">
        <v>705</v>
      </c>
      <c r="D399" s="244">
        <v>108</v>
      </c>
      <c r="E399" s="245">
        <v>5220100</v>
      </c>
      <c r="F399" s="244">
        <v>450</v>
      </c>
      <c r="G399" s="244">
        <v>226</v>
      </c>
      <c r="H399" s="246">
        <v>0</v>
      </c>
      <c r="I399" s="246">
        <v>56200</v>
      </c>
      <c r="J399" s="246">
        <v>0</v>
      </c>
      <c r="K399" s="246">
        <v>0</v>
      </c>
      <c r="L399" s="246">
        <v>56200</v>
      </c>
      <c r="M399" s="103"/>
    </row>
    <row r="400" spans="2:13" ht="12.75">
      <c r="B400" s="519">
        <v>450</v>
      </c>
      <c r="C400" s="520"/>
      <c r="D400" s="520"/>
      <c r="E400" s="520"/>
      <c r="F400" s="520"/>
      <c r="G400" s="510"/>
      <c r="H400" s="340">
        <f>H399</f>
        <v>0</v>
      </c>
      <c r="I400" s="341">
        <f aca="true" t="shared" si="33" ref="I400:K402">I399</f>
        <v>56200</v>
      </c>
      <c r="J400" s="341">
        <f t="shared" si="33"/>
        <v>0</v>
      </c>
      <c r="K400" s="341">
        <f t="shared" si="33"/>
        <v>0</v>
      </c>
      <c r="L400" s="246">
        <v>56200</v>
      </c>
      <c r="M400" s="103"/>
    </row>
    <row r="401" spans="2:13" ht="12.75">
      <c r="B401" s="519">
        <v>5220100</v>
      </c>
      <c r="C401" s="520"/>
      <c r="D401" s="520"/>
      <c r="E401" s="520"/>
      <c r="F401" s="520"/>
      <c r="G401" s="510"/>
      <c r="H401" s="340">
        <f>H400</f>
        <v>0</v>
      </c>
      <c r="I401" s="341">
        <f t="shared" si="33"/>
        <v>56200</v>
      </c>
      <c r="J401" s="341">
        <f t="shared" si="33"/>
        <v>0</v>
      </c>
      <c r="K401" s="341">
        <f t="shared" si="33"/>
        <v>0</v>
      </c>
      <c r="L401" s="246">
        <v>56200</v>
      </c>
      <c r="M401" s="103"/>
    </row>
    <row r="402" spans="2:13" ht="12.75">
      <c r="B402" s="519">
        <v>705</v>
      </c>
      <c r="C402" s="520"/>
      <c r="D402" s="520"/>
      <c r="E402" s="520"/>
      <c r="F402" s="520"/>
      <c r="G402" s="510"/>
      <c r="H402" s="340">
        <f>H401</f>
        <v>0</v>
      </c>
      <c r="I402" s="341">
        <f t="shared" si="33"/>
        <v>56200</v>
      </c>
      <c r="J402" s="341">
        <f t="shared" si="33"/>
        <v>0</v>
      </c>
      <c r="K402" s="341">
        <f t="shared" si="33"/>
        <v>0</v>
      </c>
      <c r="L402" s="246">
        <v>56200</v>
      </c>
      <c r="M402" s="103"/>
    </row>
    <row r="403" spans="1:13" ht="12.75">
      <c r="A403" s="53"/>
      <c r="B403" s="583">
        <v>108</v>
      </c>
      <c r="C403" s="584"/>
      <c r="D403" s="584"/>
      <c r="E403" s="584"/>
      <c r="F403" s="584"/>
      <c r="G403" s="584"/>
      <c r="H403" s="69">
        <f>H402+H398</f>
        <v>0</v>
      </c>
      <c r="I403" s="69">
        <f>I402+I398</f>
        <v>0</v>
      </c>
      <c r="J403" s="69">
        <f>J402+J398</f>
        <v>0</v>
      </c>
      <c r="K403" s="69">
        <f>K402+K398</f>
        <v>0</v>
      </c>
      <c r="L403" s="69">
        <f>L402+L398</f>
        <v>0</v>
      </c>
      <c r="M403" s="95"/>
    </row>
    <row r="404" spans="2:13" ht="12.75">
      <c r="B404" s="727"/>
      <c r="C404" s="590" t="s">
        <v>307</v>
      </c>
      <c r="D404" s="590"/>
      <c r="E404" s="590"/>
      <c r="F404" s="590"/>
      <c r="G404" s="590"/>
      <c r="H404" s="590"/>
      <c r="I404" s="590"/>
      <c r="J404" s="590"/>
      <c r="K404" s="590"/>
      <c r="L404" s="590"/>
      <c r="M404" s="591"/>
    </row>
    <row r="405" spans="2:13" ht="12.75">
      <c r="B405" s="727"/>
      <c r="C405" s="243">
        <v>502</v>
      </c>
      <c r="D405" s="244">
        <v>132</v>
      </c>
      <c r="E405" s="245">
        <v>1020000</v>
      </c>
      <c r="F405" s="244">
        <v>214</v>
      </c>
      <c r="G405" s="244">
        <v>310</v>
      </c>
      <c r="H405" s="246">
        <v>0</v>
      </c>
      <c r="I405" s="246">
        <v>0</v>
      </c>
      <c r="J405" s="246">
        <v>2460000</v>
      </c>
      <c r="K405" s="246">
        <v>0</v>
      </c>
      <c r="L405" s="246">
        <v>2460000</v>
      </c>
      <c r="M405" s="292"/>
    </row>
    <row r="406" spans="2:13" ht="12.75">
      <c r="B406" s="519">
        <v>214</v>
      </c>
      <c r="C406" s="520"/>
      <c r="D406" s="520"/>
      <c r="E406" s="520"/>
      <c r="F406" s="520"/>
      <c r="G406" s="510"/>
      <c r="H406" s="247">
        <f>H405</f>
        <v>0</v>
      </c>
      <c r="I406" s="247">
        <f>I405</f>
        <v>0</v>
      </c>
      <c r="J406" s="247">
        <f>J405</f>
        <v>2460000</v>
      </c>
      <c r="K406" s="247">
        <f>K405</f>
        <v>0</v>
      </c>
      <c r="L406" s="247">
        <f>L405</f>
        <v>2460000</v>
      </c>
      <c r="M406" s="292"/>
    </row>
    <row r="407" spans="2:13" ht="12.75">
      <c r="B407" s="727"/>
      <c r="C407" s="243">
        <v>502</v>
      </c>
      <c r="D407" s="244">
        <v>132</v>
      </c>
      <c r="E407" s="245">
        <v>1020001</v>
      </c>
      <c r="F407" s="244">
        <v>214</v>
      </c>
      <c r="G407" s="244">
        <v>310</v>
      </c>
      <c r="H407" s="246">
        <v>0</v>
      </c>
      <c r="I407" s="246">
        <v>1826000</v>
      </c>
      <c r="J407" s="246">
        <v>5003700</v>
      </c>
      <c r="K407" s="246">
        <v>0</v>
      </c>
      <c r="L407" s="246">
        <v>6829700</v>
      </c>
      <c r="M407" s="292"/>
    </row>
    <row r="408" spans="2:13" ht="12.75">
      <c r="B408" s="519">
        <v>214</v>
      </c>
      <c r="C408" s="520"/>
      <c r="D408" s="520"/>
      <c r="E408" s="520"/>
      <c r="F408" s="520"/>
      <c r="G408" s="510"/>
      <c r="H408" s="342">
        <f>H407</f>
        <v>0</v>
      </c>
      <c r="I408" s="342">
        <f>I407</f>
        <v>1826000</v>
      </c>
      <c r="J408" s="342">
        <f>J407</f>
        <v>5003700</v>
      </c>
      <c r="K408" s="342">
        <f>K407</f>
        <v>0</v>
      </c>
      <c r="L408" s="342">
        <f>L407</f>
        <v>6829700</v>
      </c>
      <c r="M408" s="292"/>
    </row>
    <row r="409" spans="2:13" ht="67.5">
      <c r="B409" s="729"/>
      <c r="C409" s="352">
        <v>502</v>
      </c>
      <c r="D409" s="353">
        <v>132</v>
      </c>
      <c r="E409" s="354">
        <v>1043078</v>
      </c>
      <c r="F409" s="353">
        <v>213</v>
      </c>
      <c r="G409" s="353">
        <v>310</v>
      </c>
      <c r="H409" s="225">
        <v>0</v>
      </c>
      <c r="I409" s="225">
        <v>2000000</v>
      </c>
      <c r="J409" s="225">
        <v>9000000</v>
      </c>
      <c r="K409" s="225">
        <v>9000000</v>
      </c>
      <c r="L409" s="225">
        <v>20000000</v>
      </c>
      <c r="M409" s="337" t="s">
        <v>305</v>
      </c>
    </row>
    <row r="410" spans="2:13" ht="12.75">
      <c r="B410" s="519">
        <v>213</v>
      </c>
      <c r="C410" s="520"/>
      <c r="D410" s="520"/>
      <c r="E410" s="520"/>
      <c r="F410" s="520"/>
      <c r="G410" s="510"/>
      <c r="H410" s="224">
        <f>H409</f>
        <v>0</v>
      </c>
      <c r="I410" s="224">
        <f aca="true" t="shared" si="34" ref="I410:L411">I409</f>
        <v>2000000</v>
      </c>
      <c r="J410" s="224">
        <f t="shared" si="34"/>
        <v>9000000</v>
      </c>
      <c r="K410" s="224">
        <f t="shared" si="34"/>
        <v>9000000</v>
      </c>
      <c r="L410" s="224">
        <f t="shared" si="34"/>
        <v>20000000</v>
      </c>
      <c r="M410" s="292"/>
    </row>
    <row r="411" spans="2:13" ht="12.75">
      <c r="B411" s="519">
        <v>1043078</v>
      </c>
      <c r="C411" s="520"/>
      <c r="D411" s="520"/>
      <c r="E411" s="520"/>
      <c r="F411" s="520"/>
      <c r="G411" s="510"/>
      <c r="H411" s="342">
        <f>H410</f>
        <v>0</v>
      </c>
      <c r="I411" s="342">
        <f t="shared" si="34"/>
        <v>2000000</v>
      </c>
      <c r="J411" s="342">
        <f t="shared" si="34"/>
        <v>9000000</v>
      </c>
      <c r="K411" s="342">
        <f t="shared" si="34"/>
        <v>9000000</v>
      </c>
      <c r="L411" s="342">
        <f t="shared" si="34"/>
        <v>20000000</v>
      </c>
      <c r="M411" s="292"/>
    </row>
    <row r="412" spans="2:13" ht="12.75">
      <c r="B412" s="519">
        <v>502</v>
      </c>
      <c r="C412" s="520"/>
      <c r="D412" s="520"/>
      <c r="E412" s="520"/>
      <c r="F412" s="520"/>
      <c r="G412" s="510"/>
      <c r="H412" s="343">
        <f>H408+H406+H411</f>
        <v>0</v>
      </c>
      <c r="I412" s="343">
        <f>I408+I406+I411</f>
        <v>3826000</v>
      </c>
      <c r="J412" s="343">
        <f>J408+J406+J411</f>
        <v>16463700</v>
      </c>
      <c r="K412" s="343">
        <f>K408+K406+K411</f>
        <v>9000000</v>
      </c>
      <c r="L412" s="343">
        <f>L408+L406+L411</f>
        <v>29289700</v>
      </c>
      <c r="M412" s="292"/>
    </row>
    <row r="413" spans="2:13" ht="12.75">
      <c r="B413" s="727"/>
      <c r="C413" s="344">
        <v>702</v>
      </c>
      <c r="D413" s="345">
        <v>132</v>
      </c>
      <c r="E413" s="346">
        <v>1020000</v>
      </c>
      <c r="F413" s="345">
        <v>214</v>
      </c>
      <c r="G413" s="345">
        <v>310</v>
      </c>
      <c r="H413" s="347">
        <v>0</v>
      </c>
      <c r="I413" s="347">
        <v>9000000</v>
      </c>
      <c r="J413" s="347">
        <v>-2744500</v>
      </c>
      <c r="K413" s="347">
        <v>0</v>
      </c>
      <c r="L413" s="347">
        <v>6255500</v>
      </c>
      <c r="M413" s="292"/>
    </row>
    <row r="414" spans="2:13" ht="67.5">
      <c r="B414" s="730"/>
      <c r="C414" s="352">
        <v>702</v>
      </c>
      <c r="D414" s="353">
        <v>132</v>
      </c>
      <c r="E414" s="354">
        <v>1020000</v>
      </c>
      <c r="F414" s="353">
        <v>214</v>
      </c>
      <c r="G414" s="353">
        <v>310</v>
      </c>
      <c r="H414" s="225">
        <v>0</v>
      </c>
      <c r="I414" s="225">
        <v>108900000</v>
      </c>
      <c r="J414" s="225">
        <v>51100000</v>
      </c>
      <c r="K414" s="225">
        <v>0</v>
      </c>
      <c r="L414" s="225">
        <v>160000000</v>
      </c>
      <c r="M414" s="337" t="s">
        <v>303</v>
      </c>
    </row>
    <row r="415" spans="2:13" ht="12.75">
      <c r="B415" s="519">
        <v>214</v>
      </c>
      <c r="C415" s="520"/>
      <c r="D415" s="520"/>
      <c r="E415" s="520"/>
      <c r="F415" s="520"/>
      <c r="G415" s="510"/>
      <c r="H415" s="351">
        <f>H413</f>
        <v>0</v>
      </c>
      <c r="I415" s="351">
        <f>I414+I413</f>
        <v>117900000</v>
      </c>
      <c r="J415" s="351">
        <f>J414+J413</f>
        <v>48355500</v>
      </c>
      <c r="K415" s="351">
        <f>K414+K413</f>
        <v>0</v>
      </c>
      <c r="L415" s="351">
        <f>L414+L413</f>
        <v>166255500</v>
      </c>
      <c r="M415" s="292"/>
    </row>
    <row r="416" spans="2:13" ht="12.75">
      <c r="B416" s="731"/>
      <c r="C416" s="348">
        <v>702</v>
      </c>
      <c r="D416" s="349">
        <v>132</v>
      </c>
      <c r="E416" s="350">
        <v>1020001</v>
      </c>
      <c r="F416" s="349">
        <v>214</v>
      </c>
      <c r="G416" s="349">
        <v>310</v>
      </c>
      <c r="H416" s="347">
        <v>0</v>
      </c>
      <c r="I416" s="347">
        <v>0</v>
      </c>
      <c r="J416" s="347">
        <v>-4800000</v>
      </c>
      <c r="K416" s="347">
        <v>-1000000</v>
      </c>
      <c r="L416" s="347">
        <v>-5800000</v>
      </c>
      <c r="M416" s="292"/>
    </row>
    <row r="417" spans="2:13" ht="12.75">
      <c r="B417" s="519">
        <v>214</v>
      </c>
      <c r="C417" s="520"/>
      <c r="D417" s="520"/>
      <c r="E417" s="520"/>
      <c r="F417" s="520"/>
      <c r="G417" s="510"/>
      <c r="H417" s="342">
        <f>H416</f>
        <v>0</v>
      </c>
      <c r="I417" s="342">
        <f>I416</f>
        <v>0</v>
      </c>
      <c r="J417" s="342">
        <f>J416</f>
        <v>-4800000</v>
      </c>
      <c r="K417" s="342">
        <f>K416</f>
        <v>-1000000</v>
      </c>
      <c r="L417" s="342">
        <f>L416</f>
        <v>-5800000</v>
      </c>
      <c r="M417" s="292"/>
    </row>
    <row r="418" spans="2:13" ht="12.75">
      <c r="B418" s="519">
        <v>702</v>
      </c>
      <c r="C418" s="520"/>
      <c r="D418" s="520"/>
      <c r="E418" s="520"/>
      <c r="F418" s="520"/>
      <c r="G418" s="510"/>
      <c r="H418" s="343">
        <f>H417+H415</f>
        <v>0</v>
      </c>
      <c r="I418" s="343">
        <f>I417+I415</f>
        <v>117900000</v>
      </c>
      <c r="J418" s="343">
        <f>J417+J415</f>
        <v>43555500</v>
      </c>
      <c r="K418" s="343">
        <f>K417+K415</f>
        <v>-1000000</v>
      </c>
      <c r="L418" s="343">
        <f>L417+L415</f>
        <v>160455500</v>
      </c>
      <c r="M418" s="292"/>
    </row>
    <row r="419" spans="2:13" ht="12.75">
      <c r="B419" s="727"/>
      <c r="C419" s="260">
        <v>705</v>
      </c>
      <c r="D419" s="261">
        <v>132</v>
      </c>
      <c r="E419" s="262">
        <v>4290000</v>
      </c>
      <c r="F419" s="261">
        <v>449</v>
      </c>
      <c r="G419" s="261">
        <v>212</v>
      </c>
      <c r="H419" s="263">
        <v>0</v>
      </c>
      <c r="I419" s="263">
        <v>-1323.4</v>
      </c>
      <c r="J419" s="263">
        <v>-608.4</v>
      </c>
      <c r="K419" s="263">
        <v>-668.2</v>
      </c>
      <c r="L419" s="263">
        <v>-2600</v>
      </c>
      <c r="M419" s="292"/>
    </row>
    <row r="420" spans="2:13" ht="12.75">
      <c r="B420" s="727"/>
      <c r="C420" s="260">
        <v>705</v>
      </c>
      <c r="D420" s="261">
        <v>132</v>
      </c>
      <c r="E420" s="262">
        <v>4290000</v>
      </c>
      <c r="F420" s="261">
        <v>449</v>
      </c>
      <c r="G420" s="261">
        <v>222</v>
      </c>
      <c r="H420" s="263">
        <v>0</v>
      </c>
      <c r="I420" s="263">
        <v>-17865.9</v>
      </c>
      <c r="J420" s="263">
        <v>-8213.4</v>
      </c>
      <c r="K420" s="263">
        <v>-9020.7</v>
      </c>
      <c r="L420" s="263">
        <v>-35100</v>
      </c>
      <c r="M420" s="292"/>
    </row>
    <row r="421" spans="2:13" ht="12.75">
      <c r="B421" s="727"/>
      <c r="C421" s="260">
        <v>705</v>
      </c>
      <c r="D421" s="261">
        <v>132</v>
      </c>
      <c r="E421" s="262">
        <v>4290000</v>
      </c>
      <c r="F421" s="261">
        <v>449</v>
      </c>
      <c r="G421" s="261">
        <v>226</v>
      </c>
      <c r="H421" s="263">
        <v>0</v>
      </c>
      <c r="I421" s="263">
        <v>-46980.7</v>
      </c>
      <c r="J421" s="263">
        <v>-21598.2</v>
      </c>
      <c r="K421" s="263">
        <v>-23721.1</v>
      </c>
      <c r="L421" s="263">
        <v>-92300</v>
      </c>
      <c r="M421" s="292"/>
    </row>
    <row r="422" spans="2:13" ht="12.75">
      <c r="B422" s="519">
        <v>4290000</v>
      </c>
      <c r="C422" s="520"/>
      <c r="D422" s="520"/>
      <c r="E422" s="520"/>
      <c r="F422" s="520"/>
      <c r="G422" s="510"/>
      <c r="H422" s="264">
        <f>SUM(H419:H421)</f>
        <v>0</v>
      </c>
      <c r="I422" s="264">
        <f>SUM(I419:I421)</f>
        <v>-66170</v>
      </c>
      <c r="J422" s="264">
        <f>SUM(J419:J421)</f>
        <v>-30420</v>
      </c>
      <c r="K422" s="264">
        <f>SUM(K419:K421)</f>
        <v>-33410</v>
      </c>
      <c r="L422" s="264">
        <f>SUM(L419:L421)</f>
        <v>-130000</v>
      </c>
      <c r="M422" s="292"/>
    </row>
    <row r="423" spans="2:13" ht="12.75">
      <c r="B423" s="727"/>
      <c r="C423" s="260">
        <v>705</v>
      </c>
      <c r="D423" s="261">
        <v>132</v>
      </c>
      <c r="E423" s="262">
        <v>5220100</v>
      </c>
      <c r="F423" s="261">
        <v>449</v>
      </c>
      <c r="G423" s="261">
        <v>212</v>
      </c>
      <c r="H423" s="263">
        <v>0</v>
      </c>
      <c r="I423" s="263">
        <v>1323.4</v>
      </c>
      <c r="J423" s="263">
        <v>608.4</v>
      </c>
      <c r="K423" s="263">
        <v>668.2</v>
      </c>
      <c r="L423" s="263">
        <v>2600</v>
      </c>
      <c r="M423" s="292"/>
    </row>
    <row r="424" spans="2:13" ht="12.75">
      <c r="B424" s="727"/>
      <c r="C424" s="260">
        <v>705</v>
      </c>
      <c r="D424" s="261">
        <v>132</v>
      </c>
      <c r="E424" s="262">
        <v>5220100</v>
      </c>
      <c r="F424" s="261">
        <v>449</v>
      </c>
      <c r="G424" s="261">
        <v>222</v>
      </c>
      <c r="H424" s="263">
        <v>0</v>
      </c>
      <c r="I424" s="263">
        <v>17865.9</v>
      </c>
      <c r="J424" s="263">
        <v>8213.4</v>
      </c>
      <c r="K424" s="263">
        <v>9020.7</v>
      </c>
      <c r="L424" s="263">
        <v>35100</v>
      </c>
      <c r="M424" s="292"/>
    </row>
    <row r="425" spans="2:13" ht="12.75">
      <c r="B425" s="727"/>
      <c r="C425" s="260">
        <v>705</v>
      </c>
      <c r="D425" s="261">
        <v>132</v>
      </c>
      <c r="E425" s="262">
        <v>5220100</v>
      </c>
      <c r="F425" s="261">
        <v>449</v>
      </c>
      <c r="G425" s="261">
        <v>226</v>
      </c>
      <c r="H425" s="263">
        <v>0</v>
      </c>
      <c r="I425" s="263">
        <v>46980.7</v>
      </c>
      <c r="J425" s="263">
        <v>21598.2</v>
      </c>
      <c r="K425" s="263">
        <v>23721.1</v>
      </c>
      <c r="L425" s="263">
        <v>92300</v>
      </c>
      <c r="M425" s="292"/>
    </row>
    <row r="426" spans="2:13" ht="12.75">
      <c r="B426" s="519">
        <v>5220100</v>
      </c>
      <c r="C426" s="520"/>
      <c r="D426" s="520"/>
      <c r="E426" s="520"/>
      <c r="F426" s="520"/>
      <c r="G426" s="510"/>
      <c r="H426" s="342">
        <f>SUM(H423:H425)</f>
        <v>0</v>
      </c>
      <c r="I426" s="342">
        <f>SUM(I423:I425)</f>
        <v>66170</v>
      </c>
      <c r="J426" s="342">
        <f>SUM(J423:J425)</f>
        <v>30420</v>
      </c>
      <c r="K426" s="342">
        <f>SUM(K423:K425)</f>
        <v>33410</v>
      </c>
      <c r="L426" s="342">
        <f>SUM(L423:L425)</f>
        <v>130000</v>
      </c>
      <c r="M426" s="292"/>
    </row>
    <row r="427" spans="2:13" ht="12.75">
      <c r="B427" s="519">
        <v>705</v>
      </c>
      <c r="C427" s="520"/>
      <c r="D427" s="520"/>
      <c r="E427" s="520"/>
      <c r="F427" s="520"/>
      <c r="G427" s="510"/>
      <c r="H427" s="343">
        <f>H426+H422</f>
        <v>0</v>
      </c>
      <c r="I427" s="343">
        <f>I426+I422</f>
        <v>0</v>
      </c>
      <c r="J427" s="343">
        <f>J426+J422</f>
        <v>0</v>
      </c>
      <c r="K427" s="343">
        <f>K426+K422</f>
        <v>0</v>
      </c>
      <c r="L427" s="343">
        <f>L426+L422</f>
        <v>0</v>
      </c>
      <c r="M427" s="292"/>
    </row>
    <row r="428" spans="2:13" ht="12.75">
      <c r="B428" s="727"/>
      <c r="C428" s="265">
        <v>801</v>
      </c>
      <c r="D428" s="266">
        <v>132</v>
      </c>
      <c r="E428" s="267">
        <v>1020000</v>
      </c>
      <c r="F428" s="266">
        <v>214</v>
      </c>
      <c r="G428" s="266">
        <v>310</v>
      </c>
      <c r="H428" s="268">
        <v>0</v>
      </c>
      <c r="I428" s="268">
        <v>0</v>
      </c>
      <c r="J428" s="268">
        <v>-500000</v>
      </c>
      <c r="K428" s="268">
        <v>0</v>
      </c>
      <c r="L428" s="268">
        <v>-500000</v>
      </c>
      <c r="M428" s="292"/>
    </row>
    <row r="429" spans="2:13" ht="12.75">
      <c r="B429" s="519">
        <v>1020000</v>
      </c>
      <c r="C429" s="520"/>
      <c r="D429" s="520"/>
      <c r="E429" s="520"/>
      <c r="F429" s="520"/>
      <c r="G429" s="510"/>
      <c r="H429" s="355">
        <f>H428</f>
        <v>0</v>
      </c>
      <c r="I429" s="355">
        <f>I428</f>
        <v>0</v>
      </c>
      <c r="J429" s="355">
        <f>J428</f>
        <v>-500000</v>
      </c>
      <c r="K429" s="355">
        <f>K428</f>
        <v>0</v>
      </c>
      <c r="L429" s="355">
        <f>L428</f>
        <v>-500000</v>
      </c>
      <c r="M429" s="292"/>
    </row>
    <row r="430" spans="2:13" ht="12.75">
      <c r="B430" s="727"/>
      <c r="C430" s="265">
        <v>801</v>
      </c>
      <c r="D430" s="266">
        <v>132</v>
      </c>
      <c r="E430" s="267">
        <v>1020001</v>
      </c>
      <c r="F430" s="266">
        <v>214</v>
      </c>
      <c r="G430" s="266">
        <v>310</v>
      </c>
      <c r="H430" s="268">
        <v>0</v>
      </c>
      <c r="I430" s="268">
        <v>0</v>
      </c>
      <c r="J430" s="268">
        <v>-1090000</v>
      </c>
      <c r="K430" s="268">
        <v>0</v>
      </c>
      <c r="L430" s="268">
        <v>-1090000</v>
      </c>
      <c r="M430" s="292"/>
    </row>
    <row r="431" spans="2:13" ht="12.75">
      <c r="B431" s="569">
        <v>1020001</v>
      </c>
      <c r="C431" s="570"/>
      <c r="D431" s="570"/>
      <c r="E431" s="570"/>
      <c r="F431" s="570"/>
      <c r="G431" s="571"/>
      <c r="H431" s="342">
        <f>H430</f>
        <v>0</v>
      </c>
      <c r="I431" s="342">
        <f>I430</f>
        <v>0</v>
      </c>
      <c r="J431" s="342">
        <f>J430</f>
        <v>-1090000</v>
      </c>
      <c r="K431" s="342">
        <f>K430</f>
        <v>0</v>
      </c>
      <c r="L431" s="342">
        <f>L430</f>
        <v>-1090000</v>
      </c>
      <c r="M431" s="292"/>
    </row>
    <row r="432" spans="2:13" ht="12.75">
      <c r="B432" s="569">
        <v>801</v>
      </c>
      <c r="C432" s="570"/>
      <c r="D432" s="570"/>
      <c r="E432" s="570"/>
      <c r="F432" s="570"/>
      <c r="G432" s="571"/>
      <c r="H432" s="343">
        <f>H431+H429</f>
        <v>0</v>
      </c>
      <c r="I432" s="343">
        <f>I431+I429</f>
        <v>0</v>
      </c>
      <c r="J432" s="343">
        <f>J431+J429</f>
        <v>-1590000</v>
      </c>
      <c r="K432" s="343">
        <f>K431+K429</f>
        <v>0</v>
      </c>
      <c r="L432" s="343">
        <f>L431+L429</f>
        <v>-1590000</v>
      </c>
      <c r="M432" s="292"/>
    </row>
    <row r="433" spans="2:13" ht="67.5">
      <c r="B433" s="727"/>
      <c r="C433" s="311">
        <v>901</v>
      </c>
      <c r="D433" s="312">
        <v>132</v>
      </c>
      <c r="E433" s="313">
        <v>1020000</v>
      </c>
      <c r="F433" s="312">
        <v>214</v>
      </c>
      <c r="G433" s="312">
        <v>310</v>
      </c>
      <c r="H433" s="314">
        <v>0</v>
      </c>
      <c r="I433" s="314">
        <v>19100000</v>
      </c>
      <c r="J433" s="314">
        <v>37046150</v>
      </c>
      <c r="K433" s="314">
        <v>7741000</v>
      </c>
      <c r="L433" s="314">
        <v>63887150</v>
      </c>
      <c r="M433" s="337" t="s">
        <v>304</v>
      </c>
    </row>
    <row r="434" spans="2:13" ht="12.75">
      <c r="B434" s="727"/>
      <c r="C434" s="311">
        <v>901</v>
      </c>
      <c r="D434" s="312">
        <v>132</v>
      </c>
      <c r="E434" s="313">
        <v>1020000</v>
      </c>
      <c r="F434" s="312">
        <v>214</v>
      </c>
      <c r="G434" s="312">
        <v>310</v>
      </c>
      <c r="H434" s="314">
        <v>0</v>
      </c>
      <c r="I434" s="314">
        <v>0</v>
      </c>
      <c r="J434" s="314">
        <v>-1300000</v>
      </c>
      <c r="K434" s="314">
        <v>0</v>
      </c>
      <c r="L434" s="314">
        <v>-1300000</v>
      </c>
      <c r="M434" s="292"/>
    </row>
    <row r="435" spans="2:13" ht="12.75">
      <c r="B435" s="569">
        <v>214</v>
      </c>
      <c r="C435" s="570"/>
      <c r="D435" s="570"/>
      <c r="E435" s="570"/>
      <c r="F435" s="570"/>
      <c r="G435" s="571"/>
      <c r="H435" s="356">
        <f>H434+H433</f>
        <v>0</v>
      </c>
      <c r="I435" s="356">
        <f>I434+I433</f>
        <v>19100000</v>
      </c>
      <c r="J435" s="356">
        <f>J434+J433</f>
        <v>35746150</v>
      </c>
      <c r="K435" s="356">
        <f>K434+K433</f>
        <v>7741000</v>
      </c>
      <c r="L435" s="356">
        <f>L434+L433</f>
        <v>62587150</v>
      </c>
      <c r="M435" s="292"/>
    </row>
    <row r="436" spans="2:13" ht="12.75">
      <c r="B436" s="569">
        <v>1020000</v>
      </c>
      <c r="C436" s="570"/>
      <c r="D436" s="570"/>
      <c r="E436" s="570"/>
      <c r="F436" s="570"/>
      <c r="G436" s="571"/>
      <c r="H436" s="342">
        <f>H435</f>
        <v>0</v>
      </c>
      <c r="I436" s="342">
        <f>I435</f>
        <v>19100000</v>
      </c>
      <c r="J436" s="342">
        <f>J435</f>
        <v>35746150</v>
      </c>
      <c r="K436" s="342">
        <f>K435</f>
        <v>7741000</v>
      </c>
      <c r="L436" s="342">
        <f>L435</f>
        <v>62587150</v>
      </c>
      <c r="M436" s="292"/>
    </row>
    <row r="437" spans="2:13" ht="12.75">
      <c r="B437" s="727"/>
      <c r="C437" s="311">
        <v>901</v>
      </c>
      <c r="D437" s="312">
        <v>132</v>
      </c>
      <c r="E437" s="313">
        <v>1002903</v>
      </c>
      <c r="F437" s="312">
        <v>213</v>
      </c>
      <c r="G437" s="312">
        <v>310</v>
      </c>
      <c r="H437" s="314">
        <v>0</v>
      </c>
      <c r="I437" s="314">
        <v>24200000</v>
      </c>
      <c r="J437" s="314">
        <v>12100000</v>
      </c>
      <c r="K437" s="314">
        <v>12100000</v>
      </c>
      <c r="L437" s="314">
        <v>48400000</v>
      </c>
      <c r="M437" s="292"/>
    </row>
    <row r="438" spans="2:13" ht="12.75">
      <c r="B438" s="519">
        <v>213</v>
      </c>
      <c r="C438" s="520"/>
      <c r="D438" s="520"/>
      <c r="E438" s="520"/>
      <c r="F438" s="520"/>
      <c r="G438" s="510"/>
      <c r="H438" s="342">
        <f>H437</f>
        <v>0</v>
      </c>
      <c r="I438" s="342">
        <f aca="true" t="shared" si="35" ref="I438:L439">I437</f>
        <v>24200000</v>
      </c>
      <c r="J438" s="342">
        <f t="shared" si="35"/>
        <v>12100000</v>
      </c>
      <c r="K438" s="342">
        <f t="shared" si="35"/>
        <v>12100000</v>
      </c>
      <c r="L438" s="342">
        <f t="shared" si="35"/>
        <v>48400000</v>
      </c>
      <c r="M438" s="292"/>
    </row>
    <row r="439" spans="2:13" ht="12.75">
      <c r="B439" s="519">
        <v>1002903</v>
      </c>
      <c r="C439" s="520"/>
      <c r="D439" s="520"/>
      <c r="E439" s="520"/>
      <c r="F439" s="520"/>
      <c r="G439" s="510"/>
      <c r="H439" s="342">
        <f>H438</f>
        <v>0</v>
      </c>
      <c r="I439" s="342">
        <f t="shared" si="35"/>
        <v>24200000</v>
      </c>
      <c r="J439" s="342">
        <f t="shared" si="35"/>
        <v>12100000</v>
      </c>
      <c r="K439" s="342">
        <f t="shared" si="35"/>
        <v>12100000</v>
      </c>
      <c r="L439" s="342">
        <f t="shared" si="35"/>
        <v>48400000</v>
      </c>
      <c r="M439" s="292"/>
    </row>
    <row r="440" spans="2:13" ht="12.75">
      <c r="B440" s="519">
        <v>901</v>
      </c>
      <c r="C440" s="520"/>
      <c r="D440" s="520"/>
      <c r="E440" s="520"/>
      <c r="F440" s="520"/>
      <c r="G440" s="510"/>
      <c r="H440" s="343">
        <f>H439+H436</f>
        <v>0</v>
      </c>
      <c r="I440" s="343">
        <f>I439+I436</f>
        <v>43300000</v>
      </c>
      <c r="J440" s="343">
        <f>J439+J436</f>
        <v>47846150</v>
      </c>
      <c r="K440" s="343">
        <f>K439+K436</f>
        <v>19841000</v>
      </c>
      <c r="L440" s="343">
        <f>L439+L436</f>
        <v>110987150</v>
      </c>
      <c r="M440" s="292"/>
    </row>
    <row r="441" spans="2:13" ht="12.75">
      <c r="B441" s="727"/>
      <c r="C441" s="357">
        <v>902</v>
      </c>
      <c r="D441" s="358">
        <v>132</v>
      </c>
      <c r="E441" s="359">
        <v>1020001</v>
      </c>
      <c r="F441" s="358">
        <v>214</v>
      </c>
      <c r="G441" s="358">
        <v>310</v>
      </c>
      <c r="H441" s="360">
        <v>0</v>
      </c>
      <c r="I441" s="360">
        <v>-1500000</v>
      </c>
      <c r="J441" s="360">
        <v>0</v>
      </c>
      <c r="K441" s="360">
        <v>0</v>
      </c>
      <c r="L441" s="360">
        <v>-1500000</v>
      </c>
      <c r="M441" s="292"/>
    </row>
    <row r="442" spans="2:13" ht="12.75">
      <c r="B442" s="727"/>
      <c r="C442" s="357">
        <v>902</v>
      </c>
      <c r="D442" s="358">
        <v>132</v>
      </c>
      <c r="E442" s="359">
        <v>1020000</v>
      </c>
      <c r="F442" s="358">
        <v>214</v>
      </c>
      <c r="G442" s="358">
        <v>310</v>
      </c>
      <c r="H442" s="360">
        <v>0</v>
      </c>
      <c r="I442" s="360">
        <v>0</v>
      </c>
      <c r="J442" s="360">
        <v>-800000</v>
      </c>
      <c r="K442" s="360">
        <v>0</v>
      </c>
      <c r="L442" s="360">
        <v>-800000</v>
      </c>
      <c r="M442" s="292"/>
    </row>
    <row r="443" spans="2:13" ht="12.75">
      <c r="B443" s="519">
        <v>214</v>
      </c>
      <c r="C443" s="520"/>
      <c r="D443" s="520"/>
      <c r="E443" s="520"/>
      <c r="F443" s="520"/>
      <c r="G443" s="510"/>
      <c r="H443" s="361">
        <f>H442+H441</f>
        <v>0</v>
      </c>
      <c r="I443" s="361">
        <f>I442+I441</f>
        <v>-1500000</v>
      </c>
      <c r="J443" s="361">
        <f>J442+J441</f>
        <v>-800000</v>
      </c>
      <c r="K443" s="361">
        <f>K442+K441</f>
        <v>0</v>
      </c>
      <c r="L443" s="361">
        <f>L442+L441</f>
        <v>-2300000</v>
      </c>
      <c r="M443" s="292"/>
    </row>
    <row r="444" spans="2:18" ht="67.5">
      <c r="B444" s="727"/>
      <c r="C444" s="357">
        <v>902</v>
      </c>
      <c r="D444" s="358">
        <v>132</v>
      </c>
      <c r="E444" s="359">
        <v>1005800</v>
      </c>
      <c r="F444" s="358">
        <v>213</v>
      </c>
      <c r="G444" s="358">
        <v>310</v>
      </c>
      <c r="H444" s="360">
        <v>0</v>
      </c>
      <c r="I444" s="360">
        <v>20000000</v>
      </c>
      <c r="J444" s="360">
        <v>12200000</v>
      </c>
      <c r="K444" s="360">
        <v>0</v>
      </c>
      <c r="L444" s="360">
        <v>32200000</v>
      </c>
      <c r="M444" s="337" t="s">
        <v>306</v>
      </c>
      <c r="O444" s="376">
        <f>I444+I433+I414+I409</f>
        <v>150000000</v>
      </c>
      <c r="P444" s="376">
        <f>J444+J433+J414+J409</f>
        <v>109346150</v>
      </c>
      <c r="Q444" s="376">
        <f>K444+K433+K414+K409</f>
        <v>16741000</v>
      </c>
      <c r="R444" s="376">
        <f>L444+L433+L414+L409</f>
        <v>276087150</v>
      </c>
    </row>
    <row r="445" spans="2:18" ht="12.75">
      <c r="B445" s="519">
        <v>213</v>
      </c>
      <c r="C445" s="520"/>
      <c r="D445" s="520"/>
      <c r="E445" s="520"/>
      <c r="F445" s="520"/>
      <c r="G445" s="510"/>
      <c r="H445" s="356">
        <f>H444</f>
        <v>0</v>
      </c>
      <c r="I445" s="356">
        <f aca="true" t="shared" si="36" ref="I445:L446">I444</f>
        <v>20000000</v>
      </c>
      <c r="J445" s="356">
        <f t="shared" si="36"/>
        <v>12200000</v>
      </c>
      <c r="K445" s="356">
        <f t="shared" si="36"/>
        <v>0</v>
      </c>
      <c r="L445" s="356">
        <f t="shared" si="36"/>
        <v>32200000</v>
      </c>
      <c r="M445" s="292"/>
      <c r="O445" s="466">
        <f>O444/1000</f>
        <v>150000</v>
      </c>
      <c r="P445" s="2">
        <f>P444/1000</f>
        <v>109346.15</v>
      </c>
      <c r="Q445" s="2">
        <f>Q444/1000</f>
        <v>16741</v>
      </c>
      <c r="R445" s="2">
        <f>R444/1000</f>
        <v>276087.15</v>
      </c>
    </row>
    <row r="446" spans="2:18" ht="12.75">
      <c r="B446" s="519">
        <v>1005800</v>
      </c>
      <c r="C446" s="520"/>
      <c r="D446" s="520"/>
      <c r="E446" s="520"/>
      <c r="F446" s="520"/>
      <c r="G446" s="510"/>
      <c r="H446" s="342">
        <f>H445</f>
        <v>0</v>
      </c>
      <c r="I446" s="342">
        <f t="shared" si="36"/>
        <v>20000000</v>
      </c>
      <c r="J446" s="342">
        <f t="shared" si="36"/>
        <v>12200000</v>
      </c>
      <c r="K446" s="342">
        <f t="shared" si="36"/>
        <v>0</v>
      </c>
      <c r="L446" s="342">
        <f t="shared" si="36"/>
        <v>32200000</v>
      </c>
      <c r="M446" s="292"/>
      <c r="O446" s="376">
        <f>I465-O444</f>
        <v>22999000</v>
      </c>
      <c r="P446" s="376">
        <f>J465-P444</f>
        <v>12090200</v>
      </c>
      <c r="Q446" s="376">
        <f>K465-Q444</f>
        <v>11100000</v>
      </c>
      <c r="R446" s="376">
        <f>L465-R444</f>
        <v>46189200</v>
      </c>
    </row>
    <row r="447" spans="2:18" ht="12.75">
      <c r="B447" s="519">
        <v>902</v>
      </c>
      <c r="C447" s="520"/>
      <c r="D447" s="520"/>
      <c r="E447" s="520"/>
      <c r="F447" s="520"/>
      <c r="G447" s="510"/>
      <c r="H447" s="343">
        <f>H446+H443</f>
        <v>0</v>
      </c>
      <c r="I447" s="343">
        <f>I446+I443</f>
        <v>18500000</v>
      </c>
      <c r="J447" s="343">
        <f>J446+J443</f>
        <v>11400000</v>
      </c>
      <c r="K447" s="343">
        <f>K446+K443</f>
        <v>0</v>
      </c>
      <c r="L447" s="343">
        <f>L446+L443</f>
        <v>29900000</v>
      </c>
      <c r="M447" s="292"/>
      <c r="O447" s="376">
        <f>O446-I439</f>
        <v>-1201000</v>
      </c>
      <c r="P447" s="376">
        <f>P446-J439</f>
        <v>-9800</v>
      </c>
      <c r="Q447" s="376">
        <f>Q446-K439</f>
        <v>-1000000</v>
      </c>
      <c r="R447" s="376">
        <f>R446-L439</f>
        <v>-2210800</v>
      </c>
    </row>
    <row r="448" spans="2:13" ht="12.75">
      <c r="B448" s="727"/>
      <c r="C448" s="362">
        <v>1003</v>
      </c>
      <c r="D448" s="363">
        <v>132</v>
      </c>
      <c r="E448" s="364">
        <v>1020000</v>
      </c>
      <c r="F448" s="363">
        <v>214</v>
      </c>
      <c r="G448" s="363">
        <v>310</v>
      </c>
      <c r="H448" s="365">
        <v>0</v>
      </c>
      <c r="I448" s="365">
        <v>0</v>
      </c>
      <c r="J448" s="365">
        <v>-250000</v>
      </c>
      <c r="K448" s="365">
        <v>0</v>
      </c>
      <c r="L448" s="365">
        <v>-250000</v>
      </c>
      <c r="M448" s="292"/>
    </row>
    <row r="449" spans="2:13" ht="12.75">
      <c r="B449" s="727"/>
      <c r="C449" s="362">
        <v>1003</v>
      </c>
      <c r="D449" s="363">
        <v>132</v>
      </c>
      <c r="E449" s="364">
        <v>1020001</v>
      </c>
      <c r="F449" s="363">
        <v>214</v>
      </c>
      <c r="G449" s="363">
        <v>310</v>
      </c>
      <c r="H449" s="365">
        <v>0</v>
      </c>
      <c r="I449" s="365">
        <v>0</v>
      </c>
      <c r="J449" s="365">
        <v>4484000</v>
      </c>
      <c r="K449" s="365">
        <v>0</v>
      </c>
      <c r="L449" s="365">
        <v>4484000</v>
      </c>
      <c r="M449" s="292"/>
    </row>
    <row r="450" spans="2:13" ht="12.75">
      <c r="B450" s="519">
        <v>214</v>
      </c>
      <c r="C450" s="520"/>
      <c r="D450" s="520"/>
      <c r="E450" s="520"/>
      <c r="F450" s="520"/>
      <c r="G450" s="510"/>
      <c r="H450" s="366">
        <f>H449+H448</f>
        <v>0</v>
      </c>
      <c r="I450" s="366">
        <f>I449+I448</f>
        <v>0</v>
      </c>
      <c r="J450" s="366">
        <f>J449+J448</f>
        <v>4234000</v>
      </c>
      <c r="K450" s="366">
        <f>K449+K448</f>
        <v>0</v>
      </c>
      <c r="L450" s="366">
        <f>L449+L448</f>
        <v>4234000</v>
      </c>
      <c r="M450" s="292"/>
    </row>
    <row r="451" spans="2:13" ht="12.75">
      <c r="B451" s="727"/>
      <c r="C451" s="362">
        <v>1003</v>
      </c>
      <c r="D451" s="363">
        <v>132</v>
      </c>
      <c r="E451" s="364">
        <v>5050000</v>
      </c>
      <c r="F451" s="363">
        <v>572</v>
      </c>
      <c r="G451" s="363">
        <v>262</v>
      </c>
      <c r="H451" s="365">
        <v>0</v>
      </c>
      <c r="I451" s="365">
        <v>-1527000</v>
      </c>
      <c r="J451" s="365">
        <v>-473000</v>
      </c>
      <c r="K451" s="365">
        <v>0</v>
      </c>
      <c r="L451" s="365">
        <v>-2000000</v>
      </c>
      <c r="M451" s="292"/>
    </row>
    <row r="452" spans="2:13" ht="12.75">
      <c r="B452" s="519">
        <v>572</v>
      </c>
      <c r="C452" s="520"/>
      <c r="D452" s="520"/>
      <c r="E452" s="520"/>
      <c r="F452" s="520"/>
      <c r="G452" s="510"/>
      <c r="H452" s="342">
        <f>H451</f>
        <v>0</v>
      </c>
      <c r="I452" s="342">
        <f aca="true" t="shared" si="37" ref="I452:L453">I451</f>
        <v>-1527000</v>
      </c>
      <c r="J452" s="342">
        <f t="shared" si="37"/>
        <v>-473000</v>
      </c>
      <c r="K452" s="342">
        <f t="shared" si="37"/>
        <v>0</v>
      </c>
      <c r="L452" s="342">
        <f t="shared" si="37"/>
        <v>-2000000</v>
      </c>
      <c r="M452" s="292"/>
    </row>
    <row r="453" spans="2:13" ht="12.75">
      <c r="B453" s="520">
        <v>5050000</v>
      </c>
      <c r="C453" s="520"/>
      <c r="D453" s="520"/>
      <c r="E453" s="520"/>
      <c r="F453" s="520"/>
      <c r="G453" s="510"/>
      <c r="H453" s="342">
        <f>H452</f>
        <v>0</v>
      </c>
      <c r="I453" s="342">
        <f t="shared" si="37"/>
        <v>-1527000</v>
      </c>
      <c r="J453" s="342">
        <f t="shared" si="37"/>
        <v>-473000</v>
      </c>
      <c r="K453" s="342">
        <f t="shared" si="37"/>
        <v>0</v>
      </c>
      <c r="L453" s="342">
        <f t="shared" si="37"/>
        <v>-2000000</v>
      </c>
      <c r="M453" s="292"/>
    </row>
    <row r="454" spans="2:13" ht="12.75">
      <c r="B454" s="519">
        <v>1003</v>
      </c>
      <c r="C454" s="520"/>
      <c r="D454" s="520"/>
      <c r="E454" s="520"/>
      <c r="F454" s="520"/>
      <c r="G454" s="510"/>
      <c r="H454" s="343">
        <f>H453+H450</f>
        <v>0</v>
      </c>
      <c r="I454" s="343">
        <f>I453+I450</f>
        <v>-1527000</v>
      </c>
      <c r="J454" s="343">
        <f>J453+J450</f>
        <v>3761000</v>
      </c>
      <c r="K454" s="343">
        <f>K453+K450</f>
        <v>0</v>
      </c>
      <c r="L454" s="343">
        <f>L453+L450</f>
        <v>2234000</v>
      </c>
      <c r="M454" s="292"/>
    </row>
    <row r="455" spans="2:13" ht="12.75">
      <c r="B455" s="729"/>
      <c r="C455" s="367">
        <v>1101</v>
      </c>
      <c r="D455" s="368">
        <v>132</v>
      </c>
      <c r="E455" s="369">
        <v>5223201</v>
      </c>
      <c r="F455" s="368">
        <v>411</v>
      </c>
      <c r="G455" s="368">
        <v>251</v>
      </c>
      <c r="H455" s="370">
        <v>0</v>
      </c>
      <c r="I455" s="370">
        <v>277000</v>
      </c>
      <c r="J455" s="370">
        <v>234000</v>
      </c>
      <c r="K455" s="370">
        <v>489000</v>
      </c>
      <c r="L455" s="370">
        <v>1000000</v>
      </c>
      <c r="M455" s="292"/>
    </row>
    <row r="456" spans="2:13" ht="12.75">
      <c r="B456" s="519">
        <v>411</v>
      </c>
      <c r="C456" s="520"/>
      <c r="D456" s="520"/>
      <c r="E456" s="520"/>
      <c r="F456" s="520"/>
      <c r="G456" s="510"/>
      <c r="H456" s="371">
        <f>H455</f>
        <v>0</v>
      </c>
      <c r="I456" s="371">
        <f aca="true" t="shared" si="38" ref="I456:L457">I455</f>
        <v>277000</v>
      </c>
      <c r="J456" s="371">
        <f t="shared" si="38"/>
        <v>234000</v>
      </c>
      <c r="K456" s="371">
        <f t="shared" si="38"/>
        <v>489000</v>
      </c>
      <c r="L456" s="371">
        <f t="shared" si="38"/>
        <v>1000000</v>
      </c>
      <c r="M456" s="292"/>
    </row>
    <row r="457" spans="2:13" ht="12.75">
      <c r="B457" s="519">
        <v>5223201</v>
      </c>
      <c r="C457" s="520"/>
      <c r="D457" s="520"/>
      <c r="E457" s="520"/>
      <c r="F457" s="520"/>
      <c r="G457" s="510"/>
      <c r="H457" s="371">
        <f>H456</f>
        <v>0</v>
      </c>
      <c r="I457" s="371">
        <f t="shared" si="38"/>
        <v>277000</v>
      </c>
      <c r="J457" s="371">
        <f t="shared" si="38"/>
        <v>234000</v>
      </c>
      <c r="K457" s="371">
        <f t="shared" si="38"/>
        <v>489000</v>
      </c>
      <c r="L457" s="371">
        <f t="shared" si="38"/>
        <v>1000000</v>
      </c>
      <c r="M457" s="292"/>
    </row>
    <row r="458" spans="2:13" ht="12.75">
      <c r="B458" s="729"/>
      <c r="C458" s="367">
        <v>1101</v>
      </c>
      <c r="D458" s="368">
        <v>132</v>
      </c>
      <c r="E458" s="369">
        <v>5220600</v>
      </c>
      <c r="F458" s="368">
        <v>411</v>
      </c>
      <c r="G458" s="368">
        <v>251</v>
      </c>
      <c r="H458" s="370">
        <v>0</v>
      </c>
      <c r="I458" s="370">
        <v>-277000</v>
      </c>
      <c r="J458" s="370">
        <v>-234000</v>
      </c>
      <c r="K458" s="370">
        <v>-489000</v>
      </c>
      <c r="L458" s="370">
        <v>-1000000</v>
      </c>
      <c r="M458" s="292"/>
    </row>
    <row r="459" spans="2:13" ht="12.75">
      <c r="B459" s="519">
        <v>411</v>
      </c>
      <c r="C459" s="520"/>
      <c r="D459" s="520"/>
      <c r="E459" s="520"/>
      <c r="F459" s="520"/>
      <c r="G459" s="510"/>
      <c r="H459" s="371">
        <f>H458</f>
        <v>0</v>
      </c>
      <c r="I459" s="371">
        <f aca="true" t="shared" si="39" ref="I459:L460">I458</f>
        <v>-277000</v>
      </c>
      <c r="J459" s="371">
        <f t="shared" si="39"/>
        <v>-234000</v>
      </c>
      <c r="K459" s="371">
        <f t="shared" si="39"/>
        <v>-489000</v>
      </c>
      <c r="L459" s="371">
        <f t="shared" si="39"/>
        <v>-1000000</v>
      </c>
      <c r="M459" s="292"/>
    </row>
    <row r="460" spans="2:13" ht="12.75">
      <c r="B460" s="519">
        <v>5220600</v>
      </c>
      <c r="C460" s="520"/>
      <c r="D460" s="520"/>
      <c r="E460" s="520"/>
      <c r="F460" s="520"/>
      <c r="G460" s="510"/>
      <c r="H460" s="371">
        <f>H459</f>
        <v>0</v>
      </c>
      <c r="I460" s="371">
        <f t="shared" si="39"/>
        <v>-277000</v>
      </c>
      <c r="J460" s="371">
        <f t="shared" si="39"/>
        <v>-234000</v>
      </c>
      <c r="K460" s="371">
        <f t="shared" si="39"/>
        <v>-489000</v>
      </c>
      <c r="L460" s="371">
        <f t="shared" si="39"/>
        <v>-1000000</v>
      </c>
      <c r="M460" s="292"/>
    </row>
    <row r="461" spans="2:13" ht="12.75">
      <c r="B461" s="727"/>
      <c r="C461" s="372">
        <v>1101</v>
      </c>
      <c r="D461" s="373">
        <v>132</v>
      </c>
      <c r="E461" s="374">
        <v>5221500</v>
      </c>
      <c r="F461" s="373">
        <v>213</v>
      </c>
      <c r="G461" s="373">
        <v>251</v>
      </c>
      <c r="H461" s="375">
        <v>0</v>
      </c>
      <c r="I461" s="375">
        <v>-9000000</v>
      </c>
      <c r="J461" s="375">
        <v>0</v>
      </c>
      <c r="K461" s="375">
        <v>0</v>
      </c>
      <c r="L461" s="375">
        <v>-9000000</v>
      </c>
      <c r="M461" s="292"/>
    </row>
    <row r="462" spans="2:13" ht="12.75">
      <c r="B462" s="519">
        <v>411</v>
      </c>
      <c r="C462" s="520"/>
      <c r="D462" s="520"/>
      <c r="E462" s="520"/>
      <c r="F462" s="520"/>
      <c r="G462" s="510"/>
      <c r="H462" s="248">
        <f>H461</f>
        <v>0</v>
      </c>
      <c r="I462" s="248">
        <f aca="true" t="shared" si="40" ref="I462:L463">I461</f>
        <v>-9000000</v>
      </c>
      <c r="J462" s="248">
        <f t="shared" si="40"/>
        <v>0</v>
      </c>
      <c r="K462" s="248">
        <f t="shared" si="40"/>
        <v>0</v>
      </c>
      <c r="L462" s="248">
        <f t="shared" si="40"/>
        <v>-9000000</v>
      </c>
      <c r="M462" s="292"/>
    </row>
    <row r="463" spans="2:13" ht="12.75">
      <c r="B463" s="519">
        <v>5220600</v>
      </c>
      <c r="C463" s="520"/>
      <c r="D463" s="520"/>
      <c r="E463" s="520"/>
      <c r="F463" s="520"/>
      <c r="G463" s="510"/>
      <c r="H463" s="371">
        <f>H462</f>
        <v>0</v>
      </c>
      <c r="I463" s="371">
        <f t="shared" si="40"/>
        <v>-9000000</v>
      </c>
      <c r="J463" s="371">
        <f t="shared" si="40"/>
        <v>0</v>
      </c>
      <c r="K463" s="371">
        <f t="shared" si="40"/>
        <v>0</v>
      </c>
      <c r="L463" s="371">
        <f t="shared" si="40"/>
        <v>-9000000</v>
      </c>
      <c r="M463" s="292"/>
    </row>
    <row r="464" spans="1:15" ht="12.75">
      <c r="A464" s="55"/>
      <c r="B464" s="588">
        <v>1101</v>
      </c>
      <c r="C464" s="589"/>
      <c r="D464" s="589"/>
      <c r="E464" s="589"/>
      <c r="F464" s="589"/>
      <c r="G464" s="589"/>
      <c r="H464" s="71">
        <f>H463+H460+H457</f>
        <v>0</v>
      </c>
      <c r="I464" s="71">
        <f>I463+I460+I457</f>
        <v>-9000000</v>
      </c>
      <c r="J464" s="71">
        <f>J463+J460+J457</f>
        <v>0</v>
      </c>
      <c r="K464" s="71">
        <f>K463+K460+K457</f>
        <v>0</v>
      </c>
      <c r="L464" s="71">
        <f>L463+L460+L457</f>
        <v>-9000000</v>
      </c>
      <c r="M464" s="96"/>
      <c r="O464" s="376">
        <f>L465-R444</f>
        <v>46189200</v>
      </c>
    </row>
    <row r="465" spans="1:15" ht="12.75">
      <c r="A465" s="54"/>
      <c r="B465" s="592">
        <v>132</v>
      </c>
      <c r="C465" s="593"/>
      <c r="D465" s="593"/>
      <c r="E465" s="593"/>
      <c r="F465" s="593"/>
      <c r="G465" s="593"/>
      <c r="H465" s="70">
        <f>H464+H454+H447+H432+H427+H418+H412+H440</f>
        <v>0</v>
      </c>
      <c r="I465" s="70">
        <f>I464+I454+I447+I432+I427+I418+I412+I440</f>
        <v>172999000</v>
      </c>
      <c r="J465" s="70">
        <f>J464+J454+J447+J432+J427+J418+J412+J440</f>
        <v>121436350</v>
      </c>
      <c r="K465" s="70">
        <f>K464+K454+K447+K432+K427+K418+K412+K440</f>
        <v>27841000</v>
      </c>
      <c r="L465" s="70">
        <f>L464+L454+L447+L432+L427+L418+L412+L440</f>
        <v>322276350</v>
      </c>
      <c r="M465" s="96"/>
      <c r="O465" s="376">
        <f>O464+46189200</f>
        <v>92378400</v>
      </c>
    </row>
    <row r="466" spans="2:13" ht="12.75">
      <c r="B466" s="727"/>
      <c r="C466" s="594" t="s">
        <v>309</v>
      </c>
      <c r="D466" s="594"/>
      <c r="E466" s="594"/>
      <c r="F466" s="594"/>
      <c r="G466" s="594"/>
      <c r="H466" s="594"/>
      <c r="I466" s="594"/>
      <c r="J466" s="594"/>
      <c r="K466" s="594"/>
      <c r="L466" s="594"/>
      <c r="M466" s="595"/>
    </row>
    <row r="467" spans="2:13" ht="12.75">
      <c r="B467" s="727"/>
      <c r="C467" s="377">
        <v>115</v>
      </c>
      <c r="D467" s="378">
        <v>140</v>
      </c>
      <c r="E467" s="379">
        <v>10000</v>
      </c>
      <c r="F467" s="378">
        <v>5</v>
      </c>
      <c r="G467" s="378">
        <v>310</v>
      </c>
      <c r="H467" s="380">
        <v>0</v>
      </c>
      <c r="I467" s="380">
        <v>0</v>
      </c>
      <c r="J467" s="380">
        <v>0</v>
      </c>
      <c r="K467" s="380">
        <v>-199400</v>
      </c>
      <c r="L467" s="380">
        <v>-199400</v>
      </c>
      <c r="M467" s="291"/>
    </row>
    <row r="468" spans="2:13" ht="12.75">
      <c r="B468" s="727"/>
      <c r="C468" s="377">
        <v>115</v>
      </c>
      <c r="D468" s="378">
        <v>140</v>
      </c>
      <c r="E468" s="379">
        <v>5220100</v>
      </c>
      <c r="F468" s="378">
        <v>5</v>
      </c>
      <c r="G468" s="378">
        <v>310</v>
      </c>
      <c r="H468" s="380">
        <v>0</v>
      </c>
      <c r="I468" s="380">
        <v>0</v>
      </c>
      <c r="J468" s="380">
        <v>0</v>
      </c>
      <c r="K468" s="380">
        <v>199400</v>
      </c>
      <c r="L468" s="380">
        <v>199400</v>
      </c>
      <c r="M468" s="291"/>
    </row>
    <row r="469" spans="2:13" ht="12.75">
      <c r="B469" s="519">
        <v>115</v>
      </c>
      <c r="C469" s="520"/>
      <c r="D469" s="520"/>
      <c r="E469" s="520"/>
      <c r="F469" s="520"/>
      <c r="G469" s="510"/>
      <c r="H469" s="381">
        <f>H468+H467</f>
        <v>0</v>
      </c>
      <c r="I469" s="381">
        <f>I468+I467</f>
        <v>0</v>
      </c>
      <c r="J469" s="381">
        <f>J468+J467</f>
        <v>0</v>
      </c>
      <c r="K469" s="381">
        <f>K468+K467</f>
        <v>0</v>
      </c>
      <c r="L469" s="381">
        <f>L468+L467</f>
        <v>0</v>
      </c>
      <c r="M469" s="291"/>
    </row>
    <row r="470" spans="2:13" ht="12.75">
      <c r="B470" s="727"/>
      <c r="C470" s="382">
        <v>408</v>
      </c>
      <c r="D470" s="383">
        <v>140</v>
      </c>
      <c r="E470" s="384">
        <v>5224400</v>
      </c>
      <c r="F470" s="383">
        <v>366</v>
      </c>
      <c r="G470" s="383">
        <v>242</v>
      </c>
      <c r="H470" s="385">
        <v>0</v>
      </c>
      <c r="I470" s="385">
        <v>0</v>
      </c>
      <c r="J470" s="385">
        <v>1000000</v>
      </c>
      <c r="K470" s="385">
        <v>0</v>
      </c>
      <c r="L470" s="385">
        <v>1000000</v>
      </c>
      <c r="M470" s="291"/>
    </row>
    <row r="471" spans="2:13" ht="12.75">
      <c r="B471" s="519">
        <v>366</v>
      </c>
      <c r="C471" s="520"/>
      <c r="D471" s="520"/>
      <c r="E471" s="520"/>
      <c r="F471" s="520"/>
      <c r="G471" s="510"/>
      <c r="H471" s="386">
        <f>H470</f>
        <v>0</v>
      </c>
      <c r="I471" s="386">
        <f aca="true" t="shared" si="41" ref="I471:L473">I470</f>
        <v>0</v>
      </c>
      <c r="J471" s="386">
        <f t="shared" si="41"/>
        <v>1000000</v>
      </c>
      <c r="K471" s="386">
        <f t="shared" si="41"/>
        <v>0</v>
      </c>
      <c r="L471" s="386">
        <f t="shared" si="41"/>
        <v>1000000</v>
      </c>
      <c r="M471" s="291"/>
    </row>
    <row r="472" spans="2:13" ht="12.75">
      <c r="B472" s="519">
        <v>5224400</v>
      </c>
      <c r="C472" s="520"/>
      <c r="D472" s="520"/>
      <c r="E472" s="520"/>
      <c r="F472" s="520"/>
      <c r="G472" s="510"/>
      <c r="H472" s="381">
        <f>H471</f>
        <v>0</v>
      </c>
      <c r="I472" s="381">
        <f t="shared" si="41"/>
        <v>0</v>
      </c>
      <c r="J472" s="381">
        <f t="shared" si="41"/>
        <v>1000000</v>
      </c>
      <c r="K472" s="381">
        <f t="shared" si="41"/>
        <v>0</v>
      </c>
      <c r="L472" s="381">
        <f t="shared" si="41"/>
        <v>1000000</v>
      </c>
      <c r="M472" s="291"/>
    </row>
    <row r="473" spans="2:13" ht="12.75">
      <c r="B473" s="519">
        <v>408</v>
      </c>
      <c r="C473" s="520"/>
      <c r="D473" s="520"/>
      <c r="E473" s="520"/>
      <c r="F473" s="520"/>
      <c r="G473" s="510"/>
      <c r="H473" s="381">
        <f>H472</f>
        <v>0</v>
      </c>
      <c r="I473" s="381">
        <f t="shared" si="41"/>
        <v>0</v>
      </c>
      <c r="J473" s="381">
        <f t="shared" si="41"/>
        <v>1000000</v>
      </c>
      <c r="K473" s="381">
        <f t="shared" si="41"/>
        <v>0</v>
      </c>
      <c r="L473" s="381">
        <f t="shared" si="41"/>
        <v>1000000</v>
      </c>
      <c r="M473" s="291"/>
    </row>
    <row r="474" spans="2:13" ht="12.75">
      <c r="B474" s="392"/>
      <c r="C474" s="393">
        <v>409</v>
      </c>
      <c r="D474" s="394">
        <v>140</v>
      </c>
      <c r="E474" s="395">
        <v>3300002</v>
      </c>
      <c r="F474" s="394">
        <v>327</v>
      </c>
      <c r="G474" s="394">
        <v>212</v>
      </c>
      <c r="H474" s="396">
        <v>0</v>
      </c>
      <c r="I474" s="396">
        <v>10000</v>
      </c>
      <c r="J474" s="396">
        <v>0</v>
      </c>
      <c r="K474" s="396">
        <v>16600</v>
      </c>
      <c r="L474" s="396">
        <f>H474+I474+J474+K474</f>
        <v>26600</v>
      </c>
      <c r="M474" s="291"/>
    </row>
    <row r="475" spans="2:13" ht="12.75">
      <c r="B475" s="387"/>
      <c r="C475" s="388">
        <v>409</v>
      </c>
      <c r="D475" s="389">
        <v>140</v>
      </c>
      <c r="E475" s="390">
        <v>3300002</v>
      </c>
      <c r="F475" s="389">
        <v>327</v>
      </c>
      <c r="G475" s="389">
        <v>225</v>
      </c>
      <c r="H475" s="391">
        <v>0</v>
      </c>
      <c r="I475" s="391">
        <v>576320</v>
      </c>
      <c r="J475" s="391">
        <v>156230</v>
      </c>
      <c r="K475" s="391">
        <v>272440</v>
      </c>
      <c r="L475" s="396">
        <f aca="true" t="shared" si="42" ref="L475:L485">H475+I475+J475+K475</f>
        <v>1004990</v>
      </c>
      <c r="M475" s="291"/>
    </row>
    <row r="476" spans="2:13" ht="12.75">
      <c r="B476" s="387"/>
      <c r="C476" s="388">
        <v>409</v>
      </c>
      <c r="D476" s="389">
        <v>140</v>
      </c>
      <c r="E476" s="390">
        <v>3300002</v>
      </c>
      <c r="F476" s="389">
        <v>327</v>
      </c>
      <c r="G476" s="389">
        <v>226</v>
      </c>
      <c r="H476" s="391">
        <v>0</v>
      </c>
      <c r="I476" s="391">
        <v>-193240</v>
      </c>
      <c r="J476" s="391">
        <v>7000</v>
      </c>
      <c r="K476" s="391">
        <v>208560</v>
      </c>
      <c r="L476" s="396">
        <f t="shared" si="42"/>
        <v>22320</v>
      </c>
      <c r="M476" s="291"/>
    </row>
    <row r="477" spans="2:13" ht="12.75">
      <c r="B477" s="387"/>
      <c r="C477" s="388">
        <v>409</v>
      </c>
      <c r="D477" s="389">
        <v>140</v>
      </c>
      <c r="E477" s="390">
        <v>3300002</v>
      </c>
      <c r="F477" s="389">
        <v>327</v>
      </c>
      <c r="G477" s="389">
        <v>340</v>
      </c>
      <c r="H477" s="391">
        <v>0</v>
      </c>
      <c r="I477" s="391">
        <v>182250</v>
      </c>
      <c r="J477" s="391">
        <v>296080</v>
      </c>
      <c r="K477" s="391">
        <v>22570</v>
      </c>
      <c r="L477" s="396">
        <f t="shared" si="42"/>
        <v>500900</v>
      </c>
      <c r="M477" s="291"/>
    </row>
    <row r="478" spans="2:13" ht="12.75">
      <c r="B478" s="387"/>
      <c r="C478" s="388">
        <v>409</v>
      </c>
      <c r="D478" s="389">
        <v>140</v>
      </c>
      <c r="E478" s="390">
        <v>3300002</v>
      </c>
      <c r="F478" s="389">
        <v>327</v>
      </c>
      <c r="G478" s="389">
        <v>221</v>
      </c>
      <c r="H478" s="391">
        <v>0</v>
      </c>
      <c r="I478" s="391">
        <v>28000</v>
      </c>
      <c r="J478" s="391">
        <v>30300</v>
      </c>
      <c r="K478" s="391">
        <v>51010</v>
      </c>
      <c r="L478" s="396">
        <f t="shared" si="42"/>
        <v>109310</v>
      </c>
      <c r="M478" s="291"/>
    </row>
    <row r="479" spans="2:13" ht="12.75">
      <c r="B479" s="387"/>
      <c r="C479" s="388">
        <v>409</v>
      </c>
      <c r="D479" s="389">
        <v>140</v>
      </c>
      <c r="E479" s="390">
        <v>3300002</v>
      </c>
      <c r="F479" s="389">
        <v>327</v>
      </c>
      <c r="G479" s="389">
        <v>222</v>
      </c>
      <c r="H479" s="391">
        <v>0</v>
      </c>
      <c r="I479" s="391">
        <v>1000</v>
      </c>
      <c r="J479" s="391">
        <v>-16000</v>
      </c>
      <c r="K479" s="391">
        <v>-19200</v>
      </c>
      <c r="L479" s="396">
        <f t="shared" si="42"/>
        <v>-34200</v>
      </c>
      <c r="M479" s="291"/>
    </row>
    <row r="480" spans="2:13" ht="12.75">
      <c r="B480" s="387"/>
      <c r="C480" s="388">
        <v>409</v>
      </c>
      <c r="D480" s="389">
        <v>140</v>
      </c>
      <c r="E480" s="390">
        <v>3300002</v>
      </c>
      <c r="F480" s="389">
        <v>327</v>
      </c>
      <c r="G480" s="389">
        <v>223</v>
      </c>
      <c r="H480" s="391">
        <v>0</v>
      </c>
      <c r="I480" s="391">
        <v>625630</v>
      </c>
      <c r="J480" s="391">
        <v>652050</v>
      </c>
      <c r="K480" s="391">
        <v>249720</v>
      </c>
      <c r="L480" s="396">
        <f t="shared" si="42"/>
        <v>1527400</v>
      </c>
      <c r="M480" s="291"/>
    </row>
    <row r="481" spans="2:13" ht="12.75">
      <c r="B481" s="387"/>
      <c r="C481" s="388">
        <v>409</v>
      </c>
      <c r="D481" s="389">
        <v>140</v>
      </c>
      <c r="E481" s="390">
        <v>3300002</v>
      </c>
      <c r="F481" s="389">
        <v>327</v>
      </c>
      <c r="G481" s="389">
        <v>224</v>
      </c>
      <c r="H481" s="391">
        <v>0</v>
      </c>
      <c r="I481" s="391">
        <v>13130</v>
      </c>
      <c r="J481" s="391">
        <v>13500</v>
      </c>
      <c r="K481" s="391">
        <v>39600</v>
      </c>
      <c r="L481" s="396">
        <f t="shared" si="42"/>
        <v>66230</v>
      </c>
      <c r="M481" s="291"/>
    </row>
    <row r="482" spans="2:13" ht="12.75">
      <c r="B482" s="387"/>
      <c r="C482" s="388">
        <v>409</v>
      </c>
      <c r="D482" s="389">
        <v>140</v>
      </c>
      <c r="E482" s="390">
        <v>3300002</v>
      </c>
      <c r="F482" s="389">
        <v>327</v>
      </c>
      <c r="G482" s="389">
        <v>290</v>
      </c>
      <c r="H482" s="391">
        <v>0</v>
      </c>
      <c r="I482" s="391">
        <v>235050</v>
      </c>
      <c r="J482" s="391">
        <v>135050</v>
      </c>
      <c r="K482" s="391">
        <v>162060</v>
      </c>
      <c r="L482" s="396">
        <f t="shared" si="42"/>
        <v>532160</v>
      </c>
      <c r="M482" s="291"/>
    </row>
    <row r="483" spans="2:13" ht="12.75">
      <c r="B483" s="387"/>
      <c r="C483" s="388">
        <v>409</v>
      </c>
      <c r="D483" s="389">
        <v>140</v>
      </c>
      <c r="E483" s="390">
        <v>3300002</v>
      </c>
      <c r="F483" s="389">
        <v>327</v>
      </c>
      <c r="G483" s="389">
        <v>310</v>
      </c>
      <c r="H483" s="391">
        <v>0</v>
      </c>
      <c r="I483" s="391">
        <v>-574940</v>
      </c>
      <c r="J483" s="391">
        <v>-574940</v>
      </c>
      <c r="K483" s="391">
        <v>-962900</v>
      </c>
      <c r="L483" s="396">
        <f t="shared" si="42"/>
        <v>-2112780</v>
      </c>
      <c r="M483" s="291"/>
    </row>
    <row r="484" spans="2:13" ht="12.75">
      <c r="B484" s="387"/>
      <c r="C484" s="388">
        <v>409</v>
      </c>
      <c r="D484" s="389">
        <v>140</v>
      </c>
      <c r="E484" s="390">
        <v>3300002</v>
      </c>
      <c r="F484" s="389">
        <v>327</v>
      </c>
      <c r="G484" s="389">
        <v>211</v>
      </c>
      <c r="H484" s="391">
        <v>0</v>
      </c>
      <c r="I484" s="391">
        <v>1750210</v>
      </c>
      <c r="J484" s="391">
        <v>307530</v>
      </c>
      <c r="K484" s="391">
        <v>1317540</v>
      </c>
      <c r="L484" s="396">
        <f t="shared" si="42"/>
        <v>3375280</v>
      </c>
      <c r="M484" s="291"/>
    </row>
    <row r="485" spans="2:13" ht="12.75">
      <c r="B485" s="387"/>
      <c r="C485" s="388">
        <v>409</v>
      </c>
      <c r="D485" s="389">
        <v>140</v>
      </c>
      <c r="E485" s="390">
        <v>3300002</v>
      </c>
      <c r="F485" s="389">
        <v>327</v>
      </c>
      <c r="G485" s="389">
        <v>213</v>
      </c>
      <c r="H485" s="391">
        <v>0</v>
      </c>
      <c r="I485" s="391">
        <v>384390</v>
      </c>
      <c r="J485" s="391"/>
      <c r="K485" s="391">
        <v>97400</v>
      </c>
      <c r="L485" s="391">
        <f t="shared" si="42"/>
        <v>481790</v>
      </c>
      <c r="M485" s="291"/>
    </row>
    <row r="486" spans="2:13" ht="12.75">
      <c r="B486" s="598">
        <v>327</v>
      </c>
      <c r="C486" s="598"/>
      <c r="D486" s="598"/>
      <c r="E486" s="598"/>
      <c r="F486" s="598"/>
      <c r="G486" s="598"/>
      <c r="H486" s="397">
        <v>0</v>
      </c>
      <c r="I486" s="397">
        <v>3037800</v>
      </c>
      <c r="J486" s="397">
        <v>1006800</v>
      </c>
      <c r="K486" s="397">
        <f>SUM(K474:K485)</f>
        <v>1455400</v>
      </c>
      <c r="L486" s="398">
        <f>SUM(L474:L485)</f>
        <v>5500000</v>
      </c>
      <c r="M486" s="291"/>
    </row>
    <row r="487" spans="2:13" ht="12.75">
      <c r="B487" s="585">
        <v>3300002</v>
      </c>
      <c r="C487" s="586"/>
      <c r="D487" s="586"/>
      <c r="E487" s="586"/>
      <c r="F487" s="586"/>
      <c r="G487" s="587"/>
      <c r="H487" s="410">
        <f>H486</f>
        <v>0</v>
      </c>
      <c r="I487" s="410">
        <f aca="true" t="shared" si="43" ref="I487:L488">I486</f>
        <v>3037800</v>
      </c>
      <c r="J487" s="410">
        <f t="shared" si="43"/>
        <v>1006800</v>
      </c>
      <c r="K487" s="410">
        <f t="shared" si="43"/>
        <v>1455400</v>
      </c>
      <c r="L487" s="410">
        <f t="shared" si="43"/>
        <v>5500000</v>
      </c>
      <c r="M487" s="291"/>
    </row>
    <row r="488" spans="2:13" ht="12.75">
      <c r="B488" s="585">
        <v>409</v>
      </c>
      <c r="C488" s="586"/>
      <c r="D488" s="586"/>
      <c r="E488" s="586"/>
      <c r="F488" s="586"/>
      <c r="G488" s="587"/>
      <c r="H488" s="410">
        <f>H487</f>
        <v>0</v>
      </c>
      <c r="I488" s="410">
        <f t="shared" si="43"/>
        <v>3037800</v>
      </c>
      <c r="J488" s="410">
        <f t="shared" si="43"/>
        <v>1006800</v>
      </c>
      <c r="K488" s="410">
        <f t="shared" si="43"/>
        <v>1455400</v>
      </c>
      <c r="L488" s="410">
        <f t="shared" si="43"/>
        <v>5500000</v>
      </c>
      <c r="M488" s="291"/>
    </row>
    <row r="489" spans="2:13" ht="12.75">
      <c r="B489" s="732"/>
      <c r="C489" s="403">
        <v>705</v>
      </c>
      <c r="D489" s="404">
        <v>140</v>
      </c>
      <c r="E489" s="405">
        <v>4290000</v>
      </c>
      <c r="F489" s="404">
        <v>449</v>
      </c>
      <c r="G489" s="404">
        <v>212</v>
      </c>
      <c r="H489" s="406">
        <v>0</v>
      </c>
      <c r="I489" s="406">
        <v>-3000</v>
      </c>
      <c r="J489" s="406">
        <v>-2000</v>
      </c>
      <c r="K489" s="406">
        <v>-2000</v>
      </c>
      <c r="L489" s="406">
        <v>-7000</v>
      </c>
      <c r="M489" s="291"/>
    </row>
    <row r="490" spans="2:13" ht="12.75">
      <c r="B490" s="727"/>
      <c r="C490" s="399">
        <v>705</v>
      </c>
      <c r="D490" s="400">
        <v>140</v>
      </c>
      <c r="E490" s="401">
        <v>4290000</v>
      </c>
      <c r="F490" s="400">
        <v>449</v>
      </c>
      <c r="G490" s="400">
        <v>222</v>
      </c>
      <c r="H490" s="402">
        <v>0</v>
      </c>
      <c r="I490" s="402">
        <v>-26640</v>
      </c>
      <c r="J490" s="402">
        <v>-15000</v>
      </c>
      <c r="K490" s="402">
        <v>-15000</v>
      </c>
      <c r="L490" s="402">
        <v>-56640</v>
      </c>
      <c r="M490" s="291"/>
    </row>
    <row r="491" spans="2:13" ht="12.75">
      <c r="B491" s="727"/>
      <c r="C491" s="399">
        <v>705</v>
      </c>
      <c r="D491" s="400">
        <v>140</v>
      </c>
      <c r="E491" s="401">
        <v>4290000</v>
      </c>
      <c r="F491" s="400">
        <v>449</v>
      </c>
      <c r="G491" s="400">
        <v>226</v>
      </c>
      <c r="H491" s="402">
        <v>0</v>
      </c>
      <c r="I491" s="402">
        <v>-13700</v>
      </c>
      <c r="J491" s="402">
        <v>-31000</v>
      </c>
      <c r="K491" s="402">
        <v>-23000</v>
      </c>
      <c r="L491" s="402">
        <v>-67700</v>
      </c>
      <c r="M491" s="291"/>
    </row>
    <row r="492" spans="2:13" ht="12.75">
      <c r="B492" s="519">
        <v>449</v>
      </c>
      <c r="C492" s="520"/>
      <c r="D492" s="520"/>
      <c r="E492" s="520"/>
      <c r="F492" s="520"/>
      <c r="G492" s="510"/>
      <c r="H492" s="407">
        <f>SUM(H489:H491)</f>
        <v>0</v>
      </c>
      <c r="I492" s="407">
        <f>SUM(I489:I491)</f>
        <v>-43340</v>
      </c>
      <c r="J492" s="407">
        <f>SUM(J489:J491)</f>
        <v>-48000</v>
      </c>
      <c r="K492" s="407">
        <f>SUM(K489:K491)</f>
        <v>-40000</v>
      </c>
      <c r="L492" s="407">
        <f>SUM(L489:L491)</f>
        <v>-131340</v>
      </c>
      <c r="M492" s="291"/>
    </row>
    <row r="493" spans="2:13" ht="12.75">
      <c r="B493" s="519">
        <v>4290000</v>
      </c>
      <c r="C493" s="520"/>
      <c r="D493" s="520"/>
      <c r="E493" s="520"/>
      <c r="F493" s="520"/>
      <c r="G493" s="510"/>
      <c r="H493" s="407">
        <f>H492</f>
        <v>0</v>
      </c>
      <c r="I493" s="407">
        <f>I492</f>
        <v>-43340</v>
      </c>
      <c r="J493" s="407">
        <f>J492</f>
        <v>-48000</v>
      </c>
      <c r="K493" s="407">
        <f>K492</f>
        <v>-40000</v>
      </c>
      <c r="L493" s="407">
        <f>L492</f>
        <v>-131340</v>
      </c>
      <c r="M493" s="291"/>
    </row>
    <row r="494" spans="2:13" ht="12.75">
      <c r="B494" s="727"/>
      <c r="C494" s="399">
        <v>705</v>
      </c>
      <c r="D494" s="400">
        <v>140</v>
      </c>
      <c r="E494" s="401">
        <v>5220100</v>
      </c>
      <c r="F494" s="400">
        <v>449</v>
      </c>
      <c r="G494" s="400">
        <v>212</v>
      </c>
      <c r="H494" s="402">
        <v>0</v>
      </c>
      <c r="I494" s="402">
        <v>3000</v>
      </c>
      <c r="J494" s="402">
        <v>2000</v>
      </c>
      <c r="K494" s="402">
        <v>2000</v>
      </c>
      <c r="L494" s="402">
        <v>7000</v>
      </c>
      <c r="M494" s="291"/>
    </row>
    <row r="495" spans="2:13" ht="12.75">
      <c r="B495" s="727"/>
      <c r="C495" s="399">
        <v>705</v>
      </c>
      <c r="D495" s="400">
        <v>140</v>
      </c>
      <c r="E495" s="401">
        <v>5220100</v>
      </c>
      <c r="F495" s="400">
        <v>449</v>
      </c>
      <c r="G495" s="400">
        <v>222</v>
      </c>
      <c r="H495" s="402">
        <v>0</v>
      </c>
      <c r="I495" s="402">
        <v>26640</v>
      </c>
      <c r="J495" s="402">
        <v>15000</v>
      </c>
      <c r="K495" s="402">
        <v>15000</v>
      </c>
      <c r="L495" s="402">
        <v>56640</v>
      </c>
      <c r="M495" s="291"/>
    </row>
    <row r="496" spans="2:13" ht="12.75">
      <c r="B496" s="727"/>
      <c r="C496" s="399">
        <v>705</v>
      </c>
      <c r="D496" s="400">
        <v>140</v>
      </c>
      <c r="E496" s="401">
        <v>5220100</v>
      </c>
      <c r="F496" s="400">
        <v>449</v>
      </c>
      <c r="G496" s="400">
        <v>226</v>
      </c>
      <c r="H496" s="402">
        <v>0</v>
      </c>
      <c r="I496" s="402">
        <v>13700</v>
      </c>
      <c r="J496" s="402">
        <v>31000</v>
      </c>
      <c r="K496" s="402">
        <v>23000</v>
      </c>
      <c r="L496" s="402">
        <v>67700</v>
      </c>
      <c r="M496" s="291"/>
    </row>
    <row r="497" spans="2:13" ht="12.75">
      <c r="B497" s="519">
        <v>449</v>
      </c>
      <c r="C497" s="520"/>
      <c r="D497" s="520"/>
      <c r="E497" s="520"/>
      <c r="F497" s="520"/>
      <c r="G497" s="510"/>
      <c r="H497" s="408">
        <f>SUM(H494:H496)</f>
        <v>0</v>
      </c>
      <c r="I497" s="408">
        <f>SUM(I494:I496)</f>
        <v>43340</v>
      </c>
      <c r="J497" s="408">
        <f>SUM(J494:J496)</f>
        <v>48000</v>
      </c>
      <c r="K497" s="408">
        <f>SUM(K494:K496)</f>
        <v>40000</v>
      </c>
      <c r="L497" s="408">
        <f>SUM(L494:L496)</f>
        <v>131340</v>
      </c>
      <c r="M497" s="291"/>
    </row>
    <row r="498" spans="2:13" ht="12.75">
      <c r="B498" s="519">
        <v>5220100</v>
      </c>
      <c r="C498" s="520"/>
      <c r="D498" s="520"/>
      <c r="E498" s="520"/>
      <c r="F498" s="520"/>
      <c r="G498" s="510"/>
      <c r="H498" s="408">
        <f>H497</f>
        <v>0</v>
      </c>
      <c r="I498" s="408">
        <f>I497</f>
        <v>43340</v>
      </c>
      <c r="J498" s="408">
        <f>J497</f>
        <v>48000</v>
      </c>
      <c r="K498" s="408">
        <f>K497</f>
        <v>40000</v>
      </c>
      <c r="L498" s="408">
        <f>L497</f>
        <v>131340</v>
      </c>
      <c r="M498" s="291"/>
    </row>
    <row r="499" spans="2:13" ht="12.75">
      <c r="B499" s="519">
        <v>705</v>
      </c>
      <c r="C499" s="520"/>
      <c r="D499" s="520"/>
      <c r="E499" s="520"/>
      <c r="F499" s="520"/>
      <c r="G499" s="510"/>
      <c r="H499" s="409">
        <f>H498+H493</f>
        <v>0</v>
      </c>
      <c r="I499" s="409">
        <f>I498+I493</f>
        <v>0</v>
      </c>
      <c r="J499" s="409">
        <f>J498+J493</f>
        <v>0</v>
      </c>
      <c r="K499" s="409">
        <f>K498+K493</f>
        <v>0</v>
      </c>
      <c r="L499" s="409">
        <f>L498+L493</f>
        <v>0</v>
      </c>
      <c r="M499" s="291"/>
    </row>
    <row r="500" spans="2:13" ht="12.75">
      <c r="B500" s="727"/>
      <c r="C500" s="411">
        <v>1003</v>
      </c>
      <c r="D500" s="412">
        <v>140</v>
      </c>
      <c r="E500" s="413">
        <v>1000408</v>
      </c>
      <c r="F500" s="412">
        <v>197</v>
      </c>
      <c r="G500" s="412">
        <v>262</v>
      </c>
      <c r="H500" s="414">
        <v>0</v>
      </c>
      <c r="I500" s="414">
        <v>-1994000</v>
      </c>
      <c r="J500" s="414">
        <v>-1197100</v>
      </c>
      <c r="K500" s="414">
        <v>-798000</v>
      </c>
      <c r="L500" s="414">
        <v>-3989100</v>
      </c>
      <c r="M500" s="291"/>
    </row>
    <row r="501" spans="2:13" ht="12.75">
      <c r="B501" s="519">
        <v>197</v>
      </c>
      <c r="C501" s="520"/>
      <c r="D501" s="520"/>
      <c r="E501" s="520"/>
      <c r="F501" s="520"/>
      <c r="G501" s="510"/>
      <c r="H501" s="386">
        <f>H500</f>
        <v>0</v>
      </c>
      <c r="I501" s="386">
        <f aca="true" t="shared" si="44" ref="I501:L503">I500</f>
        <v>-1994000</v>
      </c>
      <c r="J501" s="386">
        <f t="shared" si="44"/>
        <v>-1197100</v>
      </c>
      <c r="K501" s="386">
        <f t="shared" si="44"/>
        <v>-798000</v>
      </c>
      <c r="L501" s="386">
        <f t="shared" si="44"/>
        <v>-3989100</v>
      </c>
      <c r="M501" s="291"/>
    </row>
    <row r="502" spans="2:13" ht="12.75">
      <c r="B502" s="519">
        <v>1000408</v>
      </c>
      <c r="C502" s="520"/>
      <c r="D502" s="520"/>
      <c r="E502" s="520"/>
      <c r="F502" s="520"/>
      <c r="G502" s="510"/>
      <c r="H502" s="381">
        <f>H501</f>
        <v>0</v>
      </c>
      <c r="I502" s="381">
        <f t="shared" si="44"/>
        <v>-1994000</v>
      </c>
      <c r="J502" s="381">
        <f t="shared" si="44"/>
        <v>-1197100</v>
      </c>
      <c r="K502" s="381">
        <f t="shared" si="44"/>
        <v>-798000</v>
      </c>
      <c r="L502" s="381">
        <f t="shared" si="44"/>
        <v>-3989100</v>
      </c>
      <c r="M502" s="291"/>
    </row>
    <row r="503" spans="2:13" ht="12.75">
      <c r="B503" s="519">
        <v>1003</v>
      </c>
      <c r="C503" s="520"/>
      <c r="D503" s="520"/>
      <c r="E503" s="520"/>
      <c r="F503" s="520"/>
      <c r="G503" s="510"/>
      <c r="H503" s="381">
        <f>H502</f>
        <v>0</v>
      </c>
      <c r="I503" s="381">
        <f t="shared" si="44"/>
        <v>-1994000</v>
      </c>
      <c r="J503" s="381">
        <f t="shared" si="44"/>
        <v>-1197100</v>
      </c>
      <c r="K503" s="381">
        <f t="shared" si="44"/>
        <v>-798000</v>
      </c>
      <c r="L503" s="381">
        <f t="shared" si="44"/>
        <v>-3989100</v>
      </c>
      <c r="M503" s="291"/>
    </row>
    <row r="504" spans="1:13" ht="12.75">
      <c r="A504" s="56"/>
      <c r="B504" s="733"/>
      <c r="C504" s="644">
        <v>140</v>
      </c>
      <c r="D504" s="644"/>
      <c r="E504" s="644"/>
      <c r="F504" s="644"/>
      <c r="G504" s="644"/>
      <c r="H504" s="36">
        <f>H503+H499+H488+H473+H469</f>
        <v>0</v>
      </c>
      <c r="I504" s="36">
        <f>I503+I499+I488+I473+I469</f>
        <v>1043800</v>
      </c>
      <c r="J504" s="36">
        <f>J503+J499+J488+J473+J469</f>
        <v>809700</v>
      </c>
      <c r="K504" s="36">
        <f>K503+K499+K488+K473+K469</f>
        <v>657400</v>
      </c>
      <c r="L504" s="36">
        <f>L503+L499+L488+L473+L469</f>
        <v>2510900</v>
      </c>
      <c r="M504" s="86"/>
    </row>
    <row r="505" spans="2:13" ht="12.75">
      <c r="B505" s="727"/>
      <c r="C505" s="594" t="s">
        <v>24</v>
      </c>
      <c r="D505" s="594"/>
      <c r="E505" s="594"/>
      <c r="F505" s="594"/>
      <c r="G505" s="594"/>
      <c r="H505" s="594"/>
      <c r="I505" s="594"/>
      <c r="J505" s="594"/>
      <c r="K505" s="594"/>
      <c r="L505" s="594"/>
      <c r="M505" s="595"/>
    </row>
    <row r="506" spans="2:13" ht="12.75">
      <c r="B506" s="727"/>
      <c r="C506" s="416">
        <v>115</v>
      </c>
      <c r="D506" s="417">
        <v>150</v>
      </c>
      <c r="E506" s="418">
        <v>920000</v>
      </c>
      <c r="F506" s="417">
        <v>216</v>
      </c>
      <c r="G506" s="417">
        <v>290</v>
      </c>
      <c r="H506" s="419">
        <v>0</v>
      </c>
      <c r="I506" s="419">
        <v>16594</v>
      </c>
      <c r="J506" s="419">
        <v>0</v>
      </c>
      <c r="K506" s="419">
        <v>0</v>
      </c>
      <c r="L506" s="419">
        <v>16594</v>
      </c>
      <c r="M506" s="415"/>
    </row>
    <row r="507" spans="2:13" ht="12.75">
      <c r="B507" s="519">
        <v>216</v>
      </c>
      <c r="C507" s="520"/>
      <c r="D507" s="520"/>
      <c r="E507" s="520"/>
      <c r="F507" s="520"/>
      <c r="G507" s="510"/>
      <c r="H507" s="386">
        <f>H506</f>
        <v>0</v>
      </c>
      <c r="I507" s="386">
        <f aca="true" t="shared" si="45" ref="I507:L509">I506</f>
        <v>16594</v>
      </c>
      <c r="J507" s="386">
        <f t="shared" si="45"/>
        <v>0</v>
      </c>
      <c r="K507" s="386">
        <f t="shared" si="45"/>
        <v>0</v>
      </c>
      <c r="L507" s="386">
        <f t="shared" si="45"/>
        <v>16594</v>
      </c>
      <c r="M507" s="291"/>
    </row>
    <row r="508" spans="2:13" ht="12.75">
      <c r="B508" s="519">
        <v>920000</v>
      </c>
      <c r="C508" s="520"/>
      <c r="D508" s="520"/>
      <c r="E508" s="520"/>
      <c r="F508" s="520"/>
      <c r="G508" s="510"/>
      <c r="H508" s="381">
        <f>H507</f>
        <v>0</v>
      </c>
      <c r="I508" s="381">
        <f t="shared" si="45"/>
        <v>16594</v>
      </c>
      <c r="J508" s="381">
        <f t="shared" si="45"/>
        <v>0</v>
      </c>
      <c r="K508" s="381">
        <f t="shared" si="45"/>
        <v>0</v>
      </c>
      <c r="L508" s="381">
        <f t="shared" si="45"/>
        <v>16594</v>
      </c>
      <c r="M508" s="291"/>
    </row>
    <row r="509" spans="2:13" ht="12.75">
      <c r="B509" s="603">
        <v>115</v>
      </c>
      <c r="C509" s="603"/>
      <c r="D509" s="603"/>
      <c r="E509" s="603"/>
      <c r="F509" s="603"/>
      <c r="G509" s="603"/>
      <c r="H509" s="381">
        <f>H508</f>
        <v>0</v>
      </c>
      <c r="I509" s="381">
        <f t="shared" si="45"/>
        <v>16594</v>
      </c>
      <c r="J509" s="381">
        <f t="shared" si="45"/>
        <v>0</v>
      </c>
      <c r="K509" s="381">
        <f t="shared" si="45"/>
        <v>0</v>
      </c>
      <c r="L509" s="381">
        <f t="shared" si="45"/>
        <v>16594</v>
      </c>
      <c r="M509" s="291"/>
    </row>
    <row r="510" spans="2:13" ht="12.75">
      <c r="B510" s="734"/>
      <c r="C510" s="420">
        <v>705</v>
      </c>
      <c r="D510" s="421">
        <v>150</v>
      </c>
      <c r="E510" s="422">
        <v>4290000</v>
      </c>
      <c r="F510" s="421">
        <v>449</v>
      </c>
      <c r="G510" s="421">
        <v>226</v>
      </c>
      <c r="H510" s="423">
        <v>0</v>
      </c>
      <c r="I510" s="423">
        <v>-20000</v>
      </c>
      <c r="J510" s="423">
        <v>-9000</v>
      </c>
      <c r="K510" s="423">
        <v>-11000</v>
      </c>
      <c r="L510" s="423">
        <v>-40000</v>
      </c>
      <c r="M510" s="291"/>
    </row>
    <row r="511" spans="2:13" ht="12.75">
      <c r="B511" s="727"/>
      <c r="C511" s="420">
        <v>705</v>
      </c>
      <c r="D511" s="421">
        <v>150</v>
      </c>
      <c r="E511" s="422">
        <v>4290000</v>
      </c>
      <c r="F511" s="421">
        <v>450</v>
      </c>
      <c r="G511" s="421">
        <v>226</v>
      </c>
      <c r="H511" s="423">
        <v>0</v>
      </c>
      <c r="I511" s="423">
        <v>-96707</v>
      </c>
      <c r="J511" s="423">
        <v>-47000</v>
      </c>
      <c r="K511" s="423">
        <v>-52000</v>
      </c>
      <c r="L511" s="423">
        <v>-195707</v>
      </c>
      <c r="M511" s="291"/>
    </row>
    <row r="512" spans="2:13" ht="12.75">
      <c r="B512" s="519">
        <v>4290000</v>
      </c>
      <c r="C512" s="520"/>
      <c r="D512" s="520"/>
      <c r="E512" s="520"/>
      <c r="F512" s="520"/>
      <c r="G512" s="510"/>
      <c r="H512" s="423">
        <f>H511+H510</f>
        <v>0</v>
      </c>
      <c r="I512" s="423">
        <f>I511+I510</f>
        <v>-116707</v>
      </c>
      <c r="J512" s="423">
        <f>J511+J510</f>
        <v>-56000</v>
      </c>
      <c r="K512" s="423">
        <f>K511+K510</f>
        <v>-63000</v>
      </c>
      <c r="L512" s="423">
        <f>L511+L510</f>
        <v>-235707</v>
      </c>
      <c r="M512" s="291"/>
    </row>
    <row r="513" spans="2:13" ht="12.75">
      <c r="B513" s="727"/>
      <c r="C513" s="420">
        <v>705</v>
      </c>
      <c r="D513" s="421">
        <v>150</v>
      </c>
      <c r="E513" s="422">
        <v>5220100</v>
      </c>
      <c r="F513" s="421">
        <v>449</v>
      </c>
      <c r="G513" s="421">
        <v>226</v>
      </c>
      <c r="H513" s="423">
        <v>0</v>
      </c>
      <c r="I513" s="423">
        <v>20000</v>
      </c>
      <c r="J513" s="423">
        <v>9000</v>
      </c>
      <c r="K513" s="423">
        <v>11000</v>
      </c>
      <c r="L513" s="423">
        <v>40000</v>
      </c>
      <c r="M513" s="291"/>
    </row>
    <row r="514" spans="2:13" ht="12.75">
      <c r="B514" s="727"/>
      <c r="C514" s="420">
        <v>705</v>
      </c>
      <c r="D514" s="421">
        <v>150</v>
      </c>
      <c r="E514" s="422">
        <v>5220100</v>
      </c>
      <c r="F514" s="421">
        <v>450</v>
      </c>
      <c r="G514" s="421">
        <v>226</v>
      </c>
      <c r="H514" s="423">
        <v>0</v>
      </c>
      <c r="I514" s="423">
        <v>96707</v>
      </c>
      <c r="J514" s="423">
        <v>47000</v>
      </c>
      <c r="K514" s="423">
        <v>52000</v>
      </c>
      <c r="L514" s="423">
        <v>195707</v>
      </c>
      <c r="M514" s="291"/>
    </row>
    <row r="515" spans="2:13" ht="12.75">
      <c r="B515" s="519">
        <v>5220100</v>
      </c>
      <c r="C515" s="520"/>
      <c r="D515" s="520"/>
      <c r="E515" s="520"/>
      <c r="F515" s="520"/>
      <c r="G515" s="510"/>
      <c r="H515" s="424">
        <f>H514+H513</f>
        <v>0</v>
      </c>
      <c r="I515" s="424">
        <f>I514+I513</f>
        <v>116707</v>
      </c>
      <c r="J515" s="424">
        <f>J514+J513</f>
        <v>56000</v>
      </c>
      <c r="K515" s="424">
        <f>K514+K513</f>
        <v>63000</v>
      </c>
      <c r="L515" s="424">
        <f>L514+L513</f>
        <v>235707</v>
      </c>
      <c r="M515" s="291"/>
    </row>
    <row r="516" spans="2:13" ht="12.75">
      <c r="B516" s="519">
        <v>705</v>
      </c>
      <c r="C516" s="520"/>
      <c r="D516" s="520"/>
      <c r="E516" s="520"/>
      <c r="F516" s="520"/>
      <c r="G516" s="510"/>
      <c r="H516" s="424">
        <f>H515+H512</f>
        <v>0</v>
      </c>
      <c r="I516" s="424">
        <f>I515+I512</f>
        <v>0</v>
      </c>
      <c r="J516" s="424">
        <f>J515+J512</f>
        <v>0</v>
      </c>
      <c r="K516" s="424">
        <f>K515+K512</f>
        <v>0</v>
      </c>
      <c r="L516" s="424">
        <f>L515+L512</f>
        <v>0</v>
      </c>
      <c r="M516" s="291"/>
    </row>
    <row r="517" spans="1:13" ht="56.25">
      <c r="A517" s="57"/>
      <c r="B517" s="87"/>
      <c r="C517" s="73">
        <v>1006</v>
      </c>
      <c r="D517" s="37">
        <v>150</v>
      </c>
      <c r="E517" s="38">
        <v>5140000</v>
      </c>
      <c r="F517" s="37">
        <v>482</v>
      </c>
      <c r="G517" s="37">
        <v>226</v>
      </c>
      <c r="H517" s="39">
        <v>80000</v>
      </c>
      <c r="I517" s="39">
        <v>25000</v>
      </c>
      <c r="J517" s="39">
        <v>0</v>
      </c>
      <c r="K517" s="39">
        <v>0</v>
      </c>
      <c r="L517" s="39">
        <f>H517+I517+J517+K517</f>
        <v>105000</v>
      </c>
      <c r="M517" s="40" t="s">
        <v>23</v>
      </c>
    </row>
    <row r="518" spans="1:13" ht="12.75">
      <c r="A518" s="57"/>
      <c r="B518" s="596">
        <v>482</v>
      </c>
      <c r="C518" s="597"/>
      <c r="D518" s="597"/>
      <c r="E518" s="597"/>
      <c r="F518" s="597"/>
      <c r="G518" s="597"/>
      <c r="H518" s="74">
        <f>H517</f>
        <v>80000</v>
      </c>
      <c r="I518" s="74">
        <f aca="true" t="shared" si="46" ref="I518:L520">I517</f>
        <v>25000</v>
      </c>
      <c r="J518" s="74">
        <f t="shared" si="46"/>
        <v>0</v>
      </c>
      <c r="K518" s="74">
        <f t="shared" si="46"/>
        <v>0</v>
      </c>
      <c r="L518" s="74">
        <f t="shared" si="46"/>
        <v>105000</v>
      </c>
      <c r="M518" s="98"/>
    </row>
    <row r="519" spans="1:13" ht="12.75">
      <c r="A519" s="57"/>
      <c r="B519" s="596">
        <v>5140000</v>
      </c>
      <c r="C519" s="597"/>
      <c r="D519" s="597"/>
      <c r="E519" s="597"/>
      <c r="F519" s="597"/>
      <c r="G519" s="597"/>
      <c r="H519" s="74">
        <f>H518</f>
        <v>80000</v>
      </c>
      <c r="I519" s="74">
        <f t="shared" si="46"/>
        <v>25000</v>
      </c>
      <c r="J519" s="74">
        <f t="shared" si="46"/>
        <v>0</v>
      </c>
      <c r="K519" s="74">
        <f t="shared" si="46"/>
        <v>0</v>
      </c>
      <c r="L519" s="74">
        <f t="shared" si="46"/>
        <v>105000</v>
      </c>
      <c r="M519" s="98"/>
    </row>
    <row r="520" spans="1:13" ht="12.75">
      <c r="A520" s="57"/>
      <c r="B520" s="596">
        <v>1006</v>
      </c>
      <c r="C520" s="597"/>
      <c r="D520" s="597"/>
      <c r="E520" s="597"/>
      <c r="F520" s="597"/>
      <c r="G520" s="597"/>
      <c r="H520" s="74">
        <f>H519</f>
        <v>80000</v>
      </c>
      <c r="I520" s="74">
        <f t="shared" si="46"/>
        <v>25000</v>
      </c>
      <c r="J520" s="74">
        <f t="shared" si="46"/>
        <v>0</v>
      </c>
      <c r="K520" s="74">
        <f t="shared" si="46"/>
        <v>0</v>
      </c>
      <c r="L520" s="74">
        <f t="shared" si="46"/>
        <v>105000</v>
      </c>
      <c r="M520" s="98"/>
    </row>
    <row r="521" spans="1:13" ht="56.25">
      <c r="A521" s="57"/>
      <c r="B521" s="87"/>
      <c r="C521" s="73">
        <v>1101</v>
      </c>
      <c r="D521" s="37">
        <v>150</v>
      </c>
      <c r="E521" s="38">
        <v>5170000</v>
      </c>
      <c r="F521" s="37">
        <v>578</v>
      </c>
      <c r="G521" s="37">
        <v>251</v>
      </c>
      <c r="H521" s="39">
        <v>-80000</v>
      </c>
      <c r="I521" s="39">
        <f>-25000+1760700+80000</f>
        <v>1815700</v>
      </c>
      <c r="J521" s="39">
        <v>0</v>
      </c>
      <c r="K521" s="39">
        <v>0</v>
      </c>
      <c r="L521" s="39">
        <f>H521+I521+J521+K521</f>
        <v>1735700</v>
      </c>
      <c r="M521" s="40" t="s">
        <v>23</v>
      </c>
    </row>
    <row r="522" spans="1:13" ht="12.75">
      <c r="A522" s="57"/>
      <c r="B522" s="596">
        <v>578</v>
      </c>
      <c r="C522" s="597"/>
      <c r="D522" s="597"/>
      <c r="E522" s="597"/>
      <c r="F522" s="597"/>
      <c r="G522" s="597"/>
      <c r="H522" s="74">
        <f>H521</f>
        <v>-80000</v>
      </c>
      <c r="I522" s="74">
        <f aca="true" t="shared" si="47" ref="I522:L524">I521</f>
        <v>1815700</v>
      </c>
      <c r="J522" s="74">
        <f t="shared" si="47"/>
        <v>0</v>
      </c>
      <c r="K522" s="74">
        <f t="shared" si="47"/>
        <v>0</v>
      </c>
      <c r="L522" s="74">
        <f t="shared" si="47"/>
        <v>1735700</v>
      </c>
      <c r="M522" s="98"/>
    </row>
    <row r="523" spans="1:13" ht="12.75">
      <c r="A523" s="57"/>
      <c r="B523" s="596">
        <v>5170000</v>
      </c>
      <c r="C523" s="597"/>
      <c r="D523" s="597"/>
      <c r="E523" s="597"/>
      <c r="F523" s="597"/>
      <c r="G523" s="597"/>
      <c r="H523" s="74">
        <f>H522</f>
        <v>-80000</v>
      </c>
      <c r="I523" s="74">
        <f t="shared" si="47"/>
        <v>1815700</v>
      </c>
      <c r="J523" s="74">
        <f t="shared" si="47"/>
        <v>0</v>
      </c>
      <c r="K523" s="74">
        <f t="shared" si="47"/>
        <v>0</v>
      </c>
      <c r="L523" s="74">
        <f t="shared" si="47"/>
        <v>1735700</v>
      </c>
      <c r="M523" s="98"/>
    </row>
    <row r="524" spans="1:13" ht="12.75">
      <c r="A524" s="57"/>
      <c r="B524" s="596">
        <v>1101</v>
      </c>
      <c r="C524" s="597"/>
      <c r="D524" s="597"/>
      <c r="E524" s="597"/>
      <c r="F524" s="597"/>
      <c r="G524" s="597"/>
      <c r="H524" s="74">
        <f>H523</f>
        <v>-80000</v>
      </c>
      <c r="I524" s="74">
        <f t="shared" si="47"/>
        <v>1815700</v>
      </c>
      <c r="J524" s="74">
        <f t="shared" si="47"/>
        <v>0</v>
      </c>
      <c r="K524" s="74">
        <f t="shared" si="47"/>
        <v>0</v>
      </c>
      <c r="L524" s="74">
        <f t="shared" si="47"/>
        <v>1735700</v>
      </c>
      <c r="M524" s="98"/>
    </row>
    <row r="525" spans="2:13" ht="12.75">
      <c r="B525" s="727"/>
      <c r="C525" s="425">
        <v>1102</v>
      </c>
      <c r="D525" s="426">
        <v>150</v>
      </c>
      <c r="E525" s="427">
        <v>5190000</v>
      </c>
      <c r="F525" s="426">
        <v>466</v>
      </c>
      <c r="G525" s="426">
        <v>251</v>
      </c>
      <c r="H525" s="428">
        <v>0</v>
      </c>
      <c r="I525" s="428">
        <v>868800</v>
      </c>
      <c r="J525" s="428">
        <v>251600</v>
      </c>
      <c r="K525" s="428">
        <v>251700</v>
      </c>
      <c r="L525" s="428">
        <v>1372100</v>
      </c>
      <c r="M525" s="291"/>
    </row>
    <row r="526" spans="2:13" ht="12.75">
      <c r="B526" s="519">
        <v>466</v>
      </c>
      <c r="C526" s="520"/>
      <c r="D526" s="520"/>
      <c r="E526" s="520"/>
      <c r="F526" s="520"/>
      <c r="G526" s="510"/>
      <c r="H526" s="381">
        <f aca="true" t="shared" si="48" ref="H526:L527">H525</f>
        <v>0</v>
      </c>
      <c r="I526" s="381">
        <f t="shared" si="48"/>
        <v>868800</v>
      </c>
      <c r="J526" s="381">
        <f t="shared" si="48"/>
        <v>251600</v>
      </c>
      <c r="K526" s="381">
        <f t="shared" si="48"/>
        <v>251700</v>
      </c>
      <c r="L526" s="381">
        <f t="shared" si="48"/>
        <v>1372100</v>
      </c>
      <c r="M526" s="291"/>
    </row>
    <row r="527" spans="2:13" ht="12.75">
      <c r="B527" s="519">
        <v>5190000</v>
      </c>
      <c r="C527" s="520"/>
      <c r="D527" s="520"/>
      <c r="E527" s="520"/>
      <c r="F527" s="520"/>
      <c r="G527" s="510"/>
      <c r="H527" s="381">
        <f t="shared" si="48"/>
        <v>0</v>
      </c>
      <c r="I527" s="381">
        <f t="shared" si="48"/>
        <v>868800</v>
      </c>
      <c r="J527" s="381">
        <f t="shared" si="48"/>
        <v>251600</v>
      </c>
      <c r="K527" s="381">
        <f t="shared" si="48"/>
        <v>251700</v>
      </c>
      <c r="L527" s="381">
        <f t="shared" si="48"/>
        <v>1372100</v>
      </c>
      <c r="M527" s="291"/>
    </row>
    <row r="528" spans="2:13" ht="12.75">
      <c r="B528" s="729"/>
      <c r="C528" s="352">
        <v>1102</v>
      </c>
      <c r="D528" s="353">
        <v>150</v>
      </c>
      <c r="E528" s="354">
        <v>5190000</v>
      </c>
      <c r="F528" s="353">
        <v>560</v>
      </c>
      <c r="G528" s="353">
        <v>251</v>
      </c>
      <c r="H528" s="225">
        <v>0</v>
      </c>
      <c r="I528" s="225">
        <v>6000</v>
      </c>
      <c r="J528" s="225">
        <v>0</v>
      </c>
      <c r="K528" s="225">
        <v>0</v>
      </c>
      <c r="L528" s="225">
        <f>I528</f>
        <v>6000</v>
      </c>
      <c r="M528" s="291"/>
    </row>
    <row r="529" spans="2:13" ht="12.75">
      <c r="B529" s="519">
        <v>560</v>
      </c>
      <c r="C529" s="520"/>
      <c r="D529" s="520"/>
      <c r="E529" s="520"/>
      <c r="F529" s="520"/>
      <c r="G529" s="510"/>
      <c r="H529" s="224">
        <f>H528</f>
        <v>0</v>
      </c>
      <c r="I529" s="224">
        <f aca="true" t="shared" si="49" ref="I529:L530">I528</f>
        <v>6000</v>
      </c>
      <c r="J529" s="224">
        <f t="shared" si="49"/>
        <v>0</v>
      </c>
      <c r="K529" s="224">
        <f t="shared" si="49"/>
        <v>0</v>
      </c>
      <c r="L529" s="224">
        <f t="shared" si="49"/>
        <v>6000</v>
      </c>
      <c r="M529" s="291"/>
    </row>
    <row r="530" spans="2:13" ht="12.75">
      <c r="B530" s="519">
        <v>5190000</v>
      </c>
      <c r="C530" s="520"/>
      <c r="D530" s="520"/>
      <c r="E530" s="520"/>
      <c r="F530" s="520"/>
      <c r="G530" s="510"/>
      <c r="H530" s="381">
        <f>H529</f>
        <v>0</v>
      </c>
      <c r="I530" s="381">
        <f t="shared" si="49"/>
        <v>6000</v>
      </c>
      <c r="J530" s="381">
        <f t="shared" si="49"/>
        <v>0</v>
      </c>
      <c r="K530" s="381">
        <f t="shared" si="49"/>
        <v>0</v>
      </c>
      <c r="L530" s="381">
        <f t="shared" si="49"/>
        <v>6000</v>
      </c>
      <c r="M530" s="291"/>
    </row>
    <row r="531" spans="2:13" ht="12.75">
      <c r="B531" s="519">
        <v>1102</v>
      </c>
      <c r="C531" s="520"/>
      <c r="D531" s="520"/>
      <c r="E531" s="520"/>
      <c r="F531" s="520"/>
      <c r="G531" s="510"/>
      <c r="H531" s="381">
        <f>H527+H530</f>
        <v>0</v>
      </c>
      <c r="I531" s="381">
        <f>I527+I530</f>
        <v>874800</v>
      </c>
      <c r="J531" s="381">
        <f>J527+J530</f>
        <v>251600</v>
      </c>
      <c r="K531" s="381">
        <f>K527+K530</f>
        <v>251700</v>
      </c>
      <c r="L531" s="381">
        <f>L527+L530</f>
        <v>1378100</v>
      </c>
      <c r="M531" s="291"/>
    </row>
    <row r="532" spans="1:13" ht="12.75">
      <c r="A532" s="57"/>
      <c r="B532" s="596">
        <v>150</v>
      </c>
      <c r="C532" s="597"/>
      <c r="D532" s="597"/>
      <c r="E532" s="597"/>
      <c r="F532" s="597"/>
      <c r="G532" s="597"/>
      <c r="H532" s="74">
        <f>H531+H524+H520+H516+H509</f>
        <v>0</v>
      </c>
      <c r="I532" s="74">
        <f>I531+I524+I520+I516+I509</f>
        <v>2732094</v>
      </c>
      <c r="J532" s="74">
        <f>J531+J524+J520+J516+J509</f>
        <v>251600</v>
      </c>
      <c r="K532" s="74">
        <f>K531+K524+K520+K516+K509</f>
        <v>251700</v>
      </c>
      <c r="L532" s="74">
        <f>L531+L524+L520+L516+L509</f>
        <v>3235394</v>
      </c>
      <c r="M532" s="97"/>
    </row>
    <row r="533" spans="2:13" ht="12.75">
      <c r="B533" s="727"/>
      <c r="C533" s="581" t="s">
        <v>25</v>
      </c>
      <c r="D533" s="581"/>
      <c r="E533" s="581"/>
      <c r="F533" s="581"/>
      <c r="G533" s="581"/>
      <c r="H533" s="581"/>
      <c r="I533" s="581"/>
      <c r="J533" s="581"/>
      <c r="K533" s="581"/>
      <c r="L533" s="581"/>
      <c r="M533" s="582"/>
    </row>
    <row r="534" spans="2:13" ht="12.75">
      <c r="B534" s="727"/>
      <c r="C534" s="226">
        <v>115</v>
      </c>
      <c r="D534" s="227">
        <v>155</v>
      </c>
      <c r="E534" s="228">
        <v>10000</v>
      </c>
      <c r="F534" s="227">
        <v>5</v>
      </c>
      <c r="G534" s="227">
        <v>310</v>
      </c>
      <c r="H534" s="230">
        <v>0</v>
      </c>
      <c r="I534" s="230">
        <v>-15000</v>
      </c>
      <c r="J534" s="230">
        <v>-15000</v>
      </c>
      <c r="K534" s="230">
        <v>-15000</v>
      </c>
      <c r="L534" s="230">
        <v>-45000</v>
      </c>
      <c r="M534" s="103"/>
    </row>
    <row r="535" spans="2:13" ht="12.75">
      <c r="B535" s="727"/>
      <c r="C535" s="226">
        <v>115</v>
      </c>
      <c r="D535" s="227">
        <v>155</v>
      </c>
      <c r="E535" s="228">
        <v>4400000</v>
      </c>
      <c r="F535" s="227">
        <v>327</v>
      </c>
      <c r="G535" s="227">
        <v>310</v>
      </c>
      <c r="H535" s="230">
        <v>0</v>
      </c>
      <c r="I535" s="230">
        <v>-7845</v>
      </c>
      <c r="J535" s="230">
        <v>-7845</v>
      </c>
      <c r="K535" s="230">
        <v>-7845</v>
      </c>
      <c r="L535" s="230">
        <v>-23535</v>
      </c>
      <c r="M535" s="103"/>
    </row>
    <row r="536" spans="2:13" ht="12.75">
      <c r="B536" s="727"/>
      <c r="C536" s="226">
        <v>115</v>
      </c>
      <c r="D536" s="227">
        <v>155</v>
      </c>
      <c r="E536" s="228">
        <v>5220100</v>
      </c>
      <c r="F536" s="227">
        <v>5</v>
      </c>
      <c r="G536" s="227">
        <v>310</v>
      </c>
      <c r="H536" s="230">
        <v>0</v>
      </c>
      <c r="I536" s="230">
        <v>15000</v>
      </c>
      <c r="J536" s="230">
        <v>15000</v>
      </c>
      <c r="K536" s="230">
        <v>15000</v>
      </c>
      <c r="L536" s="230">
        <v>45000</v>
      </c>
      <c r="M536" s="103"/>
    </row>
    <row r="537" spans="2:13" ht="12.75">
      <c r="B537" s="727"/>
      <c r="C537" s="226">
        <v>115</v>
      </c>
      <c r="D537" s="227">
        <v>155</v>
      </c>
      <c r="E537" s="228">
        <v>5220100</v>
      </c>
      <c r="F537" s="227">
        <v>327</v>
      </c>
      <c r="G537" s="227">
        <v>310</v>
      </c>
      <c r="H537" s="230">
        <v>0</v>
      </c>
      <c r="I537" s="230">
        <v>7845</v>
      </c>
      <c r="J537" s="230">
        <v>7845</v>
      </c>
      <c r="K537" s="230">
        <v>7845</v>
      </c>
      <c r="L537" s="230">
        <v>23535</v>
      </c>
      <c r="M537" s="103"/>
    </row>
    <row r="538" spans="2:13" ht="12.75">
      <c r="B538" s="519">
        <v>115</v>
      </c>
      <c r="C538" s="520"/>
      <c r="D538" s="520"/>
      <c r="E538" s="520"/>
      <c r="F538" s="520"/>
      <c r="G538" s="510"/>
      <c r="H538" s="231">
        <f>SUM(H534:H537)</f>
        <v>0</v>
      </c>
      <c r="I538" s="231">
        <f>SUM(I534:I537)</f>
        <v>0</v>
      </c>
      <c r="J538" s="231">
        <f>SUM(J534:J537)</f>
        <v>0</v>
      </c>
      <c r="K538" s="231">
        <f>SUM(K534:K537)</f>
        <v>0</v>
      </c>
      <c r="L538" s="231">
        <f>SUM(L534:L537)</f>
        <v>0</v>
      </c>
      <c r="M538" s="103"/>
    </row>
    <row r="539" spans="2:13" ht="12.75">
      <c r="B539" s="727"/>
      <c r="C539" s="226">
        <v>705</v>
      </c>
      <c r="D539" s="227">
        <v>155</v>
      </c>
      <c r="E539" s="228">
        <v>4290000</v>
      </c>
      <c r="F539" s="227">
        <v>449</v>
      </c>
      <c r="G539" s="227">
        <v>212</v>
      </c>
      <c r="H539" s="230">
        <v>0</v>
      </c>
      <c r="I539" s="230">
        <v>-1000</v>
      </c>
      <c r="J539" s="230">
        <v>-1000</v>
      </c>
      <c r="K539" s="230">
        <v>0</v>
      </c>
      <c r="L539" s="230">
        <v>-2000</v>
      </c>
      <c r="M539" s="103"/>
    </row>
    <row r="540" spans="2:13" ht="12.75">
      <c r="B540" s="727"/>
      <c r="C540" s="226">
        <v>705</v>
      </c>
      <c r="D540" s="227">
        <v>155</v>
      </c>
      <c r="E540" s="228">
        <v>4290000</v>
      </c>
      <c r="F540" s="227">
        <v>449</v>
      </c>
      <c r="G540" s="227">
        <v>222</v>
      </c>
      <c r="H540" s="230">
        <v>0</v>
      </c>
      <c r="I540" s="230">
        <v>-1000</v>
      </c>
      <c r="J540" s="230">
        <v>-1000</v>
      </c>
      <c r="K540" s="230">
        <v>0</v>
      </c>
      <c r="L540" s="230">
        <v>-2000</v>
      </c>
      <c r="M540" s="103"/>
    </row>
    <row r="541" spans="2:13" ht="12.75">
      <c r="B541" s="727"/>
      <c r="C541" s="226">
        <v>705</v>
      </c>
      <c r="D541" s="227">
        <v>155</v>
      </c>
      <c r="E541" s="228">
        <v>4290000</v>
      </c>
      <c r="F541" s="227">
        <v>449</v>
      </c>
      <c r="G541" s="227">
        <v>226</v>
      </c>
      <c r="H541" s="230">
        <v>0</v>
      </c>
      <c r="I541" s="230">
        <v>-8000</v>
      </c>
      <c r="J541" s="230">
        <v>-11000</v>
      </c>
      <c r="K541" s="230">
        <v>0</v>
      </c>
      <c r="L541" s="230">
        <v>-19000</v>
      </c>
      <c r="M541" s="103"/>
    </row>
    <row r="542" spans="2:13" ht="12.75">
      <c r="B542" s="727"/>
      <c r="C542" s="226">
        <v>705</v>
      </c>
      <c r="D542" s="227">
        <v>155</v>
      </c>
      <c r="E542" s="228">
        <v>4290000</v>
      </c>
      <c r="F542" s="227">
        <v>450</v>
      </c>
      <c r="G542" s="227">
        <v>226</v>
      </c>
      <c r="H542" s="230">
        <v>0</v>
      </c>
      <c r="I542" s="230">
        <v>-12000</v>
      </c>
      <c r="J542" s="230">
        <v>-6000</v>
      </c>
      <c r="K542" s="230">
        <v>-6000</v>
      </c>
      <c r="L542" s="230">
        <v>-24000</v>
      </c>
      <c r="M542" s="103"/>
    </row>
    <row r="543" spans="2:13" ht="12.75">
      <c r="B543" s="727"/>
      <c r="C543" s="226">
        <v>705</v>
      </c>
      <c r="D543" s="227">
        <v>155</v>
      </c>
      <c r="E543" s="228">
        <v>5220100</v>
      </c>
      <c r="F543" s="227">
        <v>449</v>
      </c>
      <c r="G543" s="227">
        <v>212</v>
      </c>
      <c r="H543" s="230">
        <v>0</v>
      </c>
      <c r="I543" s="230">
        <v>1000</v>
      </c>
      <c r="J543" s="230">
        <v>1000</v>
      </c>
      <c r="K543" s="230">
        <v>0</v>
      </c>
      <c r="L543" s="230">
        <v>2000</v>
      </c>
      <c r="M543" s="103"/>
    </row>
    <row r="544" spans="2:13" ht="12.75">
      <c r="B544" s="727"/>
      <c r="C544" s="226">
        <v>705</v>
      </c>
      <c r="D544" s="227">
        <v>155</v>
      </c>
      <c r="E544" s="228">
        <v>5220100</v>
      </c>
      <c r="F544" s="227">
        <v>449</v>
      </c>
      <c r="G544" s="227">
        <v>222</v>
      </c>
      <c r="H544" s="230">
        <v>0</v>
      </c>
      <c r="I544" s="230">
        <v>1000</v>
      </c>
      <c r="J544" s="230">
        <v>1000</v>
      </c>
      <c r="K544" s="230">
        <v>0</v>
      </c>
      <c r="L544" s="230">
        <v>2000</v>
      </c>
      <c r="M544" s="103"/>
    </row>
    <row r="545" spans="2:13" ht="12.75">
      <c r="B545" s="727"/>
      <c r="C545" s="226">
        <v>705</v>
      </c>
      <c r="D545" s="227">
        <v>155</v>
      </c>
      <c r="E545" s="228">
        <v>5220100</v>
      </c>
      <c r="F545" s="227">
        <v>449</v>
      </c>
      <c r="G545" s="227">
        <v>226</v>
      </c>
      <c r="H545" s="230">
        <v>0</v>
      </c>
      <c r="I545" s="230">
        <v>8000</v>
      </c>
      <c r="J545" s="230">
        <v>11000</v>
      </c>
      <c r="K545" s="230">
        <v>0</v>
      </c>
      <c r="L545" s="230">
        <v>19000</v>
      </c>
      <c r="M545" s="103"/>
    </row>
    <row r="546" spans="2:13" ht="12.75">
      <c r="B546" s="727"/>
      <c r="C546" s="226">
        <v>705</v>
      </c>
      <c r="D546" s="227">
        <v>155</v>
      </c>
      <c r="E546" s="228">
        <v>5220100</v>
      </c>
      <c r="F546" s="227">
        <v>450</v>
      </c>
      <c r="G546" s="227">
        <v>226</v>
      </c>
      <c r="H546" s="230">
        <v>0</v>
      </c>
      <c r="I546" s="230">
        <v>12000</v>
      </c>
      <c r="J546" s="230">
        <v>6000</v>
      </c>
      <c r="K546" s="230">
        <v>6000</v>
      </c>
      <c r="L546" s="230">
        <v>24000</v>
      </c>
      <c r="M546" s="103"/>
    </row>
    <row r="547" spans="2:13" ht="12.75">
      <c r="B547" s="519">
        <v>705</v>
      </c>
      <c r="C547" s="520"/>
      <c r="D547" s="520"/>
      <c r="E547" s="520"/>
      <c r="F547" s="520"/>
      <c r="G547" s="510"/>
      <c r="H547" s="341">
        <f>SUM(H539:H546)</f>
        <v>0</v>
      </c>
      <c r="I547" s="341">
        <f>SUM(I539:I546)</f>
        <v>0</v>
      </c>
      <c r="J547" s="341">
        <f>SUM(J539:J546)</f>
        <v>0</v>
      </c>
      <c r="K547" s="341">
        <f>SUM(K539:K546)</f>
        <v>0</v>
      </c>
      <c r="L547" s="341">
        <f>SUM(L539:L546)</f>
        <v>0</v>
      </c>
      <c r="M547" s="103"/>
    </row>
    <row r="548" spans="1:13" ht="12.75">
      <c r="A548" s="58"/>
      <c r="B548" s="645">
        <v>155</v>
      </c>
      <c r="C548" s="646"/>
      <c r="D548" s="646"/>
      <c r="E548" s="646"/>
      <c r="F548" s="646"/>
      <c r="G548" s="646"/>
      <c r="H548" s="75">
        <f>H547+H538</f>
        <v>0</v>
      </c>
      <c r="I548" s="75">
        <f>I547+I538</f>
        <v>0</v>
      </c>
      <c r="J548" s="75">
        <f>J547+J538</f>
        <v>0</v>
      </c>
      <c r="K548" s="75">
        <f>K547+K538</f>
        <v>0</v>
      </c>
      <c r="L548" s="75">
        <f>L547+L538</f>
        <v>0</v>
      </c>
      <c r="M548" s="88"/>
    </row>
    <row r="549" spans="1:13" ht="12.75">
      <c r="A549" s="58"/>
      <c r="B549" s="41"/>
      <c r="C549" s="605" t="s">
        <v>310</v>
      </c>
      <c r="D549" s="606"/>
      <c r="E549" s="606"/>
      <c r="F549" s="606"/>
      <c r="G549" s="606"/>
      <c r="H549" s="606"/>
      <c r="I549" s="606"/>
      <c r="J549" s="606"/>
      <c r="K549" s="606"/>
      <c r="L549" s="607"/>
      <c r="M549" s="88"/>
    </row>
    <row r="550" spans="1:13" ht="12.75">
      <c r="A550" s="58"/>
      <c r="B550" s="41"/>
      <c r="C550" s="344">
        <v>411</v>
      </c>
      <c r="D550" s="345">
        <v>166</v>
      </c>
      <c r="E550" s="346">
        <v>5220100</v>
      </c>
      <c r="F550" s="345">
        <v>406</v>
      </c>
      <c r="G550" s="345">
        <v>310</v>
      </c>
      <c r="H550" s="347">
        <v>0</v>
      </c>
      <c r="I550" s="347">
        <v>83000</v>
      </c>
      <c r="J550" s="347">
        <v>70000</v>
      </c>
      <c r="K550" s="347">
        <v>3660</v>
      </c>
      <c r="L550" s="347">
        <v>156660</v>
      </c>
      <c r="M550" s="88"/>
    </row>
    <row r="551" spans="1:13" ht="12.75">
      <c r="A551" s="58"/>
      <c r="B551" s="41"/>
      <c r="C551" s="344">
        <v>411</v>
      </c>
      <c r="D551" s="345">
        <v>166</v>
      </c>
      <c r="E551" s="346">
        <v>5224000</v>
      </c>
      <c r="F551" s="345">
        <v>406</v>
      </c>
      <c r="G551" s="345">
        <v>310</v>
      </c>
      <c r="H551" s="347">
        <v>0</v>
      </c>
      <c r="I551" s="347">
        <v>-83000</v>
      </c>
      <c r="J551" s="347">
        <v>-70000</v>
      </c>
      <c r="K551" s="347">
        <v>-3660</v>
      </c>
      <c r="L551" s="347">
        <v>-156660</v>
      </c>
      <c r="M551" s="88"/>
    </row>
    <row r="552" spans="1:13" ht="12.75">
      <c r="A552" s="58"/>
      <c r="B552" s="600">
        <v>411</v>
      </c>
      <c r="C552" s="601"/>
      <c r="D552" s="601"/>
      <c r="E552" s="601"/>
      <c r="F552" s="601"/>
      <c r="G552" s="604"/>
      <c r="H552" s="75">
        <f>H551+H550</f>
        <v>0</v>
      </c>
      <c r="I552" s="75">
        <f>I551+I550</f>
        <v>0</v>
      </c>
      <c r="J552" s="75">
        <f>J551+J550</f>
        <v>0</v>
      </c>
      <c r="K552" s="75">
        <f>K551+K550</f>
        <v>0</v>
      </c>
      <c r="L552" s="75">
        <f>L551+L550</f>
        <v>0</v>
      </c>
      <c r="M552" s="88"/>
    </row>
    <row r="553" spans="1:13" ht="12.75">
      <c r="A553" s="58"/>
      <c r="B553" s="600">
        <v>166</v>
      </c>
      <c r="C553" s="601"/>
      <c r="D553" s="601"/>
      <c r="E553" s="601"/>
      <c r="F553" s="601"/>
      <c r="G553" s="604"/>
      <c r="H553" s="75">
        <f>H552</f>
        <v>0</v>
      </c>
      <c r="I553" s="75">
        <f>I552</f>
        <v>0</v>
      </c>
      <c r="J553" s="75">
        <f>J552</f>
        <v>0</v>
      </c>
      <c r="K553" s="75">
        <f>K552</f>
        <v>0</v>
      </c>
      <c r="L553" s="75">
        <f>L552</f>
        <v>0</v>
      </c>
      <c r="M553" s="88"/>
    </row>
    <row r="554" spans="1:13" ht="12.75">
      <c r="A554" s="58"/>
      <c r="B554" s="41"/>
      <c r="C554" s="605" t="s">
        <v>311</v>
      </c>
      <c r="D554" s="606"/>
      <c r="E554" s="606"/>
      <c r="F554" s="606"/>
      <c r="G554" s="606"/>
      <c r="H554" s="606"/>
      <c r="I554" s="606"/>
      <c r="J554" s="606"/>
      <c r="K554" s="606"/>
      <c r="L554" s="607"/>
      <c r="M554" s="88"/>
    </row>
    <row r="555" spans="1:13" ht="12.75">
      <c r="A555" s="58"/>
      <c r="B555" s="41"/>
      <c r="C555" s="255">
        <v>702</v>
      </c>
      <c r="D555" s="256">
        <v>167</v>
      </c>
      <c r="E555" s="257">
        <v>4230001</v>
      </c>
      <c r="F555" s="256">
        <v>327</v>
      </c>
      <c r="G555" s="256">
        <v>225</v>
      </c>
      <c r="H555" s="258">
        <v>0</v>
      </c>
      <c r="I555" s="258">
        <v>1500000</v>
      </c>
      <c r="J555" s="258">
        <v>0</v>
      </c>
      <c r="K555" s="258">
        <v>0</v>
      </c>
      <c r="L555" s="258">
        <v>1500000</v>
      </c>
      <c r="M555" s="88"/>
    </row>
    <row r="556" spans="1:13" ht="12.75">
      <c r="A556" s="58"/>
      <c r="B556" s="600">
        <v>327</v>
      </c>
      <c r="C556" s="601"/>
      <c r="D556" s="601"/>
      <c r="E556" s="601"/>
      <c r="F556" s="601"/>
      <c r="G556" s="601"/>
      <c r="H556" s="429">
        <f>H555</f>
        <v>0</v>
      </c>
      <c r="I556" s="429">
        <f aca="true" t="shared" si="50" ref="I556:L558">I555</f>
        <v>1500000</v>
      </c>
      <c r="J556" s="429">
        <f t="shared" si="50"/>
        <v>0</v>
      </c>
      <c r="K556" s="429">
        <f t="shared" si="50"/>
        <v>0</v>
      </c>
      <c r="L556" s="429">
        <f t="shared" si="50"/>
        <v>1500000</v>
      </c>
      <c r="M556" s="88"/>
    </row>
    <row r="557" spans="1:13" ht="12.75">
      <c r="A557" s="58"/>
      <c r="B557" s="600">
        <v>4230001</v>
      </c>
      <c r="C557" s="601"/>
      <c r="D557" s="601"/>
      <c r="E557" s="601"/>
      <c r="F557" s="601"/>
      <c r="G557" s="601"/>
      <c r="H557" s="429">
        <f>H556</f>
        <v>0</v>
      </c>
      <c r="I557" s="429">
        <f t="shared" si="50"/>
        <v>1500000</v>
      </c>
      <c r="J557" s="429">
        <f t="shared" si="50"/>
        <v>0</v>
      </c>
      <c r="K557" s="429">
        <f t="shared" si="50"/>
        <v>0</v>
      </c>
      <c r="L557" s="429">
        <f t="shared" si="50"/>
        <v>1500000</v>
      </c>
      <c r="M557" s="88"/>
    </row>
    <row r="558" spans="1:13" ht="12.75">
      <c r="A558" s="58"/>
      <c r="B558" s="41"/>
      <c r="C558" s="602">
        <v>167</v>
      </c>
      <c r="D558" s="601"/>
      <c r="E558" s="601"/>
      <c r="F558" s="601"/>
      <c r="G558" s="601"/>
      <c r="H558" s="430">
        <f>H557</f>
        <v>0</v>
      </c>
      <c r="I558" s="430">
        <f t="shared" si="50"/>
        <v>1500000</v>
      </c>
      <c r="J558" s="430">
        <f t="shared" si="50"/>
        <v>0</v>
      </c>
      <c r="K558" s="430">
        <f t="shared" si="50"/>
        <v>0</v>
      </c>
      <c r="L558" s="430">
        <f t="shared" si="50"/>
        <v>1500000</v>
      </c>
      <c r="M558" s="88"/>
    </row>
    <row r="559" spans="2:13" ht="17.25" customHeight="1">
      <c r="B559" s="727"/>
      <c r="C559" s="608" t="s">
        <v>26</v>
      </c>
      <c r="D559" s="608"/>
      <c r="E559" s="608"/>
      <c r="F559" s="608"/>
      <c r="G559" s="608"/>
      <c r="H559" s="608"/>
      <c r="I559" s="608"/>
      <c r="J559" s="608"/>
      <c r="K559" s="608"/>
      <c r="L559" s="608"/>
      <c r="M559" s="609"/>
    </row>
    <row r="560" spans="2:13" ht="17.25" customHeight="1">
      <c r="B560" s="727"/>
      <c r="C560" s="265">
        <v>309</v>
      </c>
      <c r="D560" s="266">
        <v>177</v>
      </c>
      <c r="E560" s="267">
        <v>10000</v>
      </c>
      <c r="F560" s="266">
        <v>5</v>
      </c>
      <c r="G560" s="266">
        <v>222</v>
      </c>
      <c r="H560" s="268">
        <v>0</v>
      </c>
      <c r="I560" s="268">
        <v>0</v>
      </c>
      <c r="J560" s="268">
        <v>-800</v>
      </c>
      <c r="K560" s="268">
        <v>-700</v>
      </c>
      <c r="L560" s="268">
        <v>-1500</v>
      </c>
      <c r="M560" s="290"/>
    </row>
    <row r="561" spans="2:13" ht="17.25" customHeight="1">
      <c r="B561" s="727"/>
      <c r="C561" s="265">
        <v>309</v>
      </c>
      <c r="D561" s="266">
        <v>177</v>
      </c>
      <c r="E561" s="267">
        <v>10000</v>
      </c>
      <c r="F561" s="266">
        <v>5</v>
      </c>
      <c r="G561" s="266">
        <v>226</v>
      </c>
      <c r="H561" s="268">
        <v>0</v>
      </c>
      <c r="I561" s="268">
        <v>0</v>
      </c>
      <c r="J561" s="268">
        <v>-15500</v>
      </c>
      <c r="K561" s="268">
        <v>-10000</v>
      </c>
      <c r="L561" s="268">
        <v>-25500</v>
      </c>
      <c r="M561" s="290"/>
    </row>
    <row r="562" spans="2:13" ht="17.25" customHeight="1">
      <c r="B562" s="612">
        <v>5</v>
      </c>
      <c r="C562" s="613"/>
      <c r="D562" s="613"/>
      <c r="E562" s="613"/>
      <c r="F562" s="613"/>
      <c r="G562" s="614"/>
      <c r="H562" s="355">
        <f>SUM(H560:H561)</f>
        <v>0</v>
      </c>
      <c r="I562" s="355">
        <f>SUM(I560:I561)</f>
        <v>0</v>
      </c>
      <c r="J562" s="355">
        <f>SUM(J560:J561)</f>
        <v>-16300</v>
      </c>
      <c r="K562" s="355">
        <f>SUM(K560:K561)</f>
        <v>-10700</v>
      </c>
      <c r="L562" s="355">
        <f>SUM(L560:L561)</f>
        <v>-27000</v>
      </c>
      <c r="M562" s="290"/>
    </row>
    <row r="563" spans="2:13" ht="17.25" customHeight="1">
      <c r="B563" s="727"/>
      <c r="C563" s="265">
        <v>309</v>
      </c>
      <c r="D563" s="266">
        <v>177</v>
      </c>
      <c r="E563" s="267">
        <v>10000</v>
      </c>
      <c r="F563" s="266">
        <v>240</v>
      </c>
      <c r="G563" s="266">
        <v>212</v>
      </c>
      <c r="H563" s="268">
        <v>0</v>
      </c>
      <c r="I563" s="268">
        <v>0</v>
      </c>
      <c r="J563" s="268">
        <v>-500</v>
      </c>
      <c r="K563" s="268">
        <v>-500</v>
      </c>
      <c r="L563" s="268">
        <v>-1000</v>
      </c>
      <c r="M563" s="290"/>
    </row>
    <row r="564" spans="2:13" ht="17.25" customHeight="1">
      <c r="B564" s="519">
        <v>240</v>
      </c>
      <c r="C564" s="520"/>
      <c r="D564" s="520"/>
      <c r="E564" s="520"/>
      <c r="F564" s="520"/>
      <c r="G564" s="510"/>
      <c r="H564" s="355">
        <f>H563</f>
        <v>0</v>
      </c>
      <c r="I564" s="355">
        <f>I563</f>
        <v>0</v>
      </c>
      <c r="J564" s="355">
        <f>J563</f>
        <v>-500</v>
      </c>
      <c r="K564" s="355">
        <f>K563</f>
        <v>-500</v>
      </c>
      <c r="L564" s="355">
        <f>L563</f>
        <v>-1000</v>
      </c>
      <c r="M564" s="290"/>
    </row>
    <row r="565" spans="2:13" ht="17.25" customHeight="1">
      <c r="B565" s="519">
        <v>10000</v>
      </c>
      <c r="C565" s="520"/>
      <c r="D565" s="520"/>
      <c r="E565" s="520"/>
      <c r="F565" s="520"/>
      <c r="G565" s="510"/>
      <c r="H565" s="355">
        <f>H564+H562</f>
        <v>0</v>
      </c>
      <c r="I565" s="355">
        <f>I564+I562</f>
        <v>0</v>
      </c>
      <c r="J565" s="355">
        <f>J564+J562</f>
        <v>-16800</v>
      </c>
      <c r="K565" s="355">
        <f>K564+K562</f>
        <v>-11200</v>
      </c>
      <c r="L565" s="355">
        <f>L564+L562</f>
        <v>-28000</v>
      </c>
      <c r="M565" s="290"/>
    </row>
    <row r="566" spans="2:13" ht="17.25" customHeight="1">
      <c r="B566" s="727"/>
      <c r="C566" s="265">
        <v>309</v>
      </c>
      <c r="D566" s="266">
        <v>177</v>
      </c>
      <c r="E566" s="267">
        <v>2180000</v>
      </c>
      <c r="F566" s="266">
        <v>240</v>
      </c>
      <c r="G566" s="266">
        <v>212</v>
      </c>
      <c r="H566" s="268">
        <v>0</v>
      </c>
      <c r="I566" s="268">
        <v>0</v>
      </c>
      <c r="J566" s="268">
        <v>-1500</v>
      </c>
      <c r="K566" s="268">
        <v>-1500</v>
      </c>
      <c r="L566" s="268">
        <v>-3000</v>
      </c>
      <c r="M566" s="290"/>
    </row>
    <row r="567" spans="2:13" ht="17.25" customHeight="1">
      <c r="B567" s="727"/>
      <c r="C567" s="265">
        <v>309</v>
      </c>
      <c r="D567" s="266">
        <v>177</v>
      </c>
      <c r="E567" s="267">
        <v>2180000</v>
      </c>
      <c r="F567" s="266">
        <v>260</v>
      </c>
      <c r="G567" s="266">
        <v>222</v>
      </c>
      <c r="H567" s="268">
        <v>0</v>
      </c>
      <c r="I567" s="268">
        <v>0</v>
      </c>
      <c r="J567" s="268">
        <v>-3400</v>
      </c>
      <c r="K567" s="268">
        <v>0</v>
      </c>
      <c r="L567" s="268">
        <v>-3400</v>
      </c>
      <c r="M567" s="290"/>
    </row>
    <row r="568" spans="2:13" ht="17.25" customHeight="1">
      <c r="B568" s="727"/>
      <c r="C568" s="265">
        <v>309</v>
      </c>
      <c r="D568" s="266">
        <v>177</v>
      </c>
      <c r="E568" s="267">
        <v>2180000</v>
      </c>
      <c r="F568" s="266">
        <v>260</v>
      </c>
      <c r="G568" s="266">
        <v>226</v>
      </c>
      <c r="H568" s="268">
        <v>0</v>
      </c>
      <c r="I568" s="268">
        <v>0</v>
      </c>
      <c r="J568" s="268">
        <v>0</v>
      </c>
      <c r="K568" s="268">
        <v>-50000</v>
      </c>
      <c r="L568" s="268">
        <v>-50000</v>
      </c>
      <c r="M568" s="290"/>
    </row>
    <row r="569" spans="2:13" ht="17.25" customHeight="1">
      <c r="B569" s="727"/>
      <c r="C569" s="265">
        <v>309</v>
      </c>
      <c r="D569" s="266">
        <v>177</v>
      </c>
      <c r="E569" s="267">
        <v>2180000</v>
      </c>
      <c r="F569" s="266">
        <v>260</v>
      </c>
      <c r="G569" s="266">
        <v>310</v>
      </c>
      <c r="H569" s="268">
        <v>0</v>
      </c>
      <c r="I569" s="268">
        <v>0</v>
      </c>
      <c r="J569" s="268">
        <v>-50000</v>
      </c>
      <c r="K569" s="268">
        <v>0</v>
      </c>
      <c r="L569" s="268">
        <v>-50000</v>
      </c>
      <c r="M569" s="290"/>
    </row>
    <row r="570" spans="2:13" ht="17.25" customHeight="1">
      <c r="B570" s="519">
        <v>2180000</v>
      </c>
      <c r="C570" s="520"/>
      <c r="D570" s="520"/>
      <c r="E570" s="520"/>
      <c r="F570" s="520"/>
      <c r="G570" s="510"/>
      <c r="H570" s="355">
        <f>SUM(H566:H569)</f>
        <v>0</v>
      </c>
      <c r="I570" s="355">
        <f>SUM(I566:I569)</f>
        <v>0</v>
      </c>
      <c r="J570" s="355">
        <f>SUM(J566:J569)</f>
        <v>-54900</v>
      </c>
      <c r="K570" s="355">
        <f>SUM(K566:K569)</f>
        <v>-51500</v>
      </c>
      <c r="L570" s="355">
        <f>SUM(L566:L569)</f>
        <v>-106400</v>
      </c>
      <c r="M570" s="290"/>
    </row>
    <row r="571" spans="2:13" ht="17.25" customHeight="1">
      <c r="B571" s="727"/>
      <c r="C571" s="265">
        <v>309</v>
      </c>
      <c r="D571" s="266">
        <v>177</v>
      </c>
      <c r="E571" s="267">
        <v>5220100</v>
      </c>
      <c r="F571" s="266">
        <v>260</v>
      </c>
      <c r="G571" s="266">
        <v>310</v>
      </c>
      <c r="H571" s="268">
        <v>0</v>
      </c>
      <c r="I571" s="268">
        <v>0</v>
      </c>
      <c r="J571" s="268">
        <v>50000</v>
      </c>
      <c r="K571" s="268">
        <v>0</v>
      </c>
      <c r="L571" s="268">
        <v>50000</v>
      </c>
      <c r="M571" s="290"/>
    </row>
    <row r="572" spans="2:13" ht="17.25" customHeight="1">
      <c r="B572" s="519">
        <v>5220100</v>
      </c>
      <c r="C572" s="520"/>
      <c r="D572" s="520"/>
      <c r="E572" s="520"/>
      <c r="F572" s="520"/>
      <c r="G572" s="510"/>
      <c r="H572" s="355">
        <f>H571</f>
        <v>0</v>
      </c>
      <c r="I572" s="355">
        <f>I571</f>
        <v>0</v>
      </c>
      <c r="J572" s="355">
        <f>J571</f>
        <v>50000</v>
      </c>
      <c r="K572" s="355">
        <f>K571</f>
        <v>0</v>
      </c>
      <c r="L572" s="355">
        <f>L571</f>
        <v>50000</v>
      </c>
      <c r="M572" s="290"/>
    </row>
    <row r="573" spans="2:13" ht="17.25" customHeight="1">
      <c r="B573" s="519">
        <v>309</v>
      </c>
      <c r="C573" s="520"/>
      <c r="D573" s="520"/>
      <c r="E573" s="520"/>
      <c r="F573" s="520"/>
      <c r="G573" s="510"/>
      <c r="H573" s="355">
        <f>H572+H570+H565</f>
        <v>0</v>
      </c>
      <c r="I573" s="355">
        <f>I572+I570+I565</f>
        <v>0</v>
      </c>
      <c r="J573" s="355">
        <f>J572+J570+J565</f>
        <v>-21700</v>
      </c>
      <c r="K573" s="355">
        <f>K572+K570+K565</f>
        <v>-62700</v>
      </c>
      <c r="L573" s="355">
        <f>L572+L570+L565</f>
        <v>-84400</v>
      </c>
      <c r="M573" s="290"/>
    </row>
    <row r="574" spans="2:13" ht="17.25" customHeight="1">
      <c r="B574" s="727"/>
      <c r="C574" s="265">
        <v>310</v>
      </c>
      <c r="D574" s="266">
        <v>177</v>
      </c>
      <c r="E574" s="267">
        <v>2180000</v>
      </c>
      <c r="F574" s="266">
        <v>260</v>
      </c>
      <c r="G574" s="266">
        <v>222</v>
      </c>
      <c r="H574" s="268">
        <v>0</v>
      </c>
      <c r="I574" s="268">
        <v>0</v>
      </c>
      <c r="J574" s="268">
        <v>-2500</v>
      </c>
      <c r="K574" s="268">
        <v>-2500</v>
      </c>
      <c r="L574" s="268">
        <v>-5000</v>
      </c>
      <c r="M574" s="290"/>
    </row>
    <row r="575" spans="2:13" ht="17.25" customHeight="1">
      <c r="B575" s="727"/>
      <c r="C575" s="265">
        <v>310</v>
      </c>
      <c r="D575" s="266">
        <v>177</v>
      </c>
      <c r="E575" s="267">
        <v>2180000</v>
      </c>
      <c r="F575" s="266">
        <v>260</v>
      </c>
      <c r="G575" s="266">
        <v>226</v>
      </c>
      <c r="H575" s="268">
        <v>0</v>
      </c>
      <c r="I575" s="268">
        <v>0</v>
      </c>
      <c r="J575" s="268">
        <v>-50000</v>
      </c>
      <c r="K575" s="268">
        <v>-50000</v>
      </c>
      <c r="L575" s="268">
        <v>-100000</v>
      </c>
      <c r="M575" s="290"/>
    </row>
    <row r="576" spans="2:13" ht="17.25" customHeight="1">
      <c r="B576" s="727"/>
      <c r="C576" s="265">
        <v>310</v>
      </c>
      <c r="D576" s="266">
        <v>177</v>
      </c>
      <c r="E576" s="267">
        <v>2180000</v>
      </c>
      <c r="F576" s="266">
        <v>260</v>
      </c>
      <c r="G576" s="266">
        <v>310</v>
      </c>
      <c r="H576" s="268">
        <v>0</v>
      </c>
      <c r="I576" s="268">
        <v>0</v>
      </c>
      <c r="J576" s="268">
        <v>-50000</v>
      </c>
      <c r="K576" s="268">
        <v>-50000</v>
      </c>
      <c r="L576" s="268">
        <v>-100000</v>
      </c>
      <c r="M576" s="290"/>
    </row>
    <row r="577" spans="2:13" ht="17.25" customHeight="1">
      <c r="B577" s="519">
        <v>260</v>
      </c>
      <c r="C577" s="520"/>
      <c r="D577" s="520"/>
      <c r="E577" s="520"/>
      <c r="F577" s="520"/>
      <c r="G577" s="510"/>
      <c r="H577" s="355">
        <f>SUM(H574:H576)</f>
        <v>0</v>
      </c>
      <c r="I577" s="355">
        <f>SUM(I574:I576)</f>
        <v>0</v>
      </c>
      <c r="J577" s="355">
        <f>SUM(J574:J576)</f>
        <v>-102500</v>
      </c>
      <c r="K577" s="355">
        <f>SUM(K574:K576)</f>
        <v>-102500</v>
      </c>
      <c r="L577" s="355">
        <f>SUM(L574:L576)</f>
        <v>-205000</v>
      </c>
      <c r="M577" s="290"/>
    </row>
    <row r="578" spans="2:13" ht="17.25" customHeight="1">
      <c r="B578" s="519">
        <v>2180000</v>
      </c>
      <c r="C578" s="520"/>
      <c r="D578" s="520"/>
      <c r="E578" s="520"/>
      <c r="F578" s="520"/>
      <c r="G578" s="510"/>
      <c r="H578" s="355">
        <f>H577</f>
        <v>0</v>
      </c>
      <c r="I578" s="355">
        <f>I577</f>
        <v>0</v>
      </c>
      <c r="J578" s="355">
        <f>J577</f>
        <v>-102500</v>
      </c>
      <c r="K578" s="355">
        <f>K577</f>
        <v>-102500</v>
      </c>
      <c r="L578" s="355">
        <f>L577</f>
        <v>-205000</v>
      </c>
      <c r="M578" s="290"/>
    </row>
    <row r="579" spans="1:13" ht="12.75">
      <c r="A579" s="59"/>
      <c r="B579" s="89"/>
      <c r="C579" s="265">
        <v>310</v>
      </c>
      <c r="D579" s="266">
        <v>177</v>
      </c>
      <c r="E579" s="267">
        <v>5220100</v>
      </c>
      <c r="F579" s="266">
        <v>260</v>
      </c>
      <c r="G579" s="266">
        <v>310</v>
      </c>
      <c r="H579" s="268">
        <v>0</v>
      </c>
      <c r="I579" s="268">
        <v>0</v>
      </c>
      <c r="J579" s="268">
        <v>50000</v>
      </c>
      <c r="K579" s="268">
        <v>50000</v>
      </c>
      <c r="L579" s="268">
        <v>100000</v>
      </c>
      <c r="M579" s="42" t="s">
        <v>13</v>
      </c>
    </row>
    <row r="580" spans="1:13" ht="12.75">
      <c r="A580" s="59"/>
      <c r="B580" s="519">
        <v>260</v>
      </c>
      <c r="C580" s="520"/>
      <c r="D580" s="520"/>
      <c r="E580" s="520"/>
      <c r="F580" s="520"/>
      <c r="G580" s="510"/>
      <c r="H580" s="355">
        <f>H579</f>
        <v>0</v>
      </c>
      <c r="I580" s="355">
        <f aca="true" t="shared" si="51" ref="I580:L581">I579</f>
        <v>0</v>
      </c>
      <c r="J580" s="355">
        <f t="shared" si="51"/>
        <v>50000</v>
      </c>
      <c r="K580" s="355">
        <f t="shared" si="51"/>
        <v>50000</v>
      </c>
      <c r="L580" s="355">
        <f t="shared" si="51"/>
        <v>100000</v>
      </c>
      <c r="M580" s="42"/>
    </row>
    <row r="581" spans="1:13" ht="12.75">
      <c r="A581" s="59"/>
      <c r="B581" s="519">
        <v>2180000</v>
      </c>
      <c r="C581" s="520"/>
      <c r="D581" s="520"/>
      <c r="E581" s="520"/>
      <c r="F581" s="520"/>
      <c r="G581" s="510"/>
      <c r="H581" s="355">
        <f>H580</f>
        <v>0</v>
      </c>
      <c r="I581" s="355">
        <f t="shared" si="51"/>
        <v>0</v>
      </c>
      <c r="J581" s="355">
        <f t="shared" si="51"/>
        <v>50000</v>
      </c>
      <c r="K581" s="355">
        <f t="shared" si="51"/>
        <v>50000</v>
      </c>
      <c r="L581" s="355">
        <f t="shared" si="51"/>
        <v>100000</v>
      </c>
      <c r="M581" s="42"/>
    </row>
    <row r="582" spans="1:13" ht="12.75">
      <c r="A582" s="59"/>
      <c r="B582" s="519">
        <v>310</v>
      </c>
      <c r="C582" s="520"/>
      <c r="D582" s="520"/>
      <c r="E582" s="520"/>
      <c r="F582" s="520"/>
      <c r="G582" s="510"/>
      <c r="H582" s="355">
        <f>H581+H578</f>
        <v>0</v>
      </c>
      <c r="I582" s="355">
        <f>I581+I578</f>
        <v>0</v>
      </c>
      <c r="J582" s="355">
        <f>J581+J578</f>
        <v>-52500</v>
      </c>
      <c r="K582" s="355">
        <f>K581+K578</f>
        <v>-52500</v>
      </c>
      <c r="L582" s="355">
        <f>L581+L578</f>
        <v>-105000</v>
      </c>
      <c r="M582" s="42"/>
    </row>
    <row r="583" spans="1:13" ht="12.75">
      <c r="A583" s="59"/>
      <c r="B583" s="89"/>
      <c r="C583" s="265">
        <v>705</v>
      </c>
      <c r="D583" s="266">
        <v>177</v>
      </c>
      <c r="E583" s="267">
        <v>5220100</v>
      </c>
      <c r="F583" s="266">
        <v>450</v>
      </c>
      <c r="G583" s="266">
        <v>212</v>
      </c>
      <c r="H583" s="268">
        <v>0</v>
      </c>
      <c r="I583" s="268">
        <v>0</v>
      </c>
      <c r="J583" s="268">
        <v>2000</v>
      </c>
      <c r="K583" s="268">
        <v>2000</v>
      </c>
      <c r="L583" s="268">
        <v>4000</v>
      </c>
      <c r="M583" s="42" t="s">
        <v>13</v>
      </c>
    </row>
    <row r="584" spans="1:13" ht="12.75">
      <c r="A584" s="59"/>
      <c r="B584" s="89"/>
      <c r="C584" s="265">
        <v>705</v>
      </c>
      <c r="D584" s="266">
        <v>177</v>
      </c>
      <c r="E584" s="267">
        <v>5220100</v>
      </c>
      <c r="F584" s="266">
        <v>450</v>
      </c>
      <c r="G584" s="266">
        <v>222</v>
      </c>
      <c r="H584" s="268">
        <v>0</v>
      </c>
      <c r="I584" s="268">
        <v>0</v>
      </c>
      <c r="J584" s="268">
        <v>6700</v>
      </c>
      <c r="K584" s="268">
        <v>3200</v>
      </c>
      <c r="L584" s="268">
        <v>9900</v>
      </c>
      <c r="M584" s="42" t="s">
        <v>13</v>
      </c>
    </row>
    <row r="585" spans="1:13" ht="12.75">
      <c r="A585" s="59"/>
      <c r="B585" s="89"/>
      <c r="C585" s="265">
        <v>705</v>
      </c>
      <c r="D585" s="266">
        <v>177</v>
      </c>
      <c r="E585" s="267">
        <v>5220100</v>
      </c>
      <c r="F585" s="266">
        <v>450</v>
      </c>
      <c r="G585" s="266">
        <v>226</v>
      </c>
      <c r="H585" s="268">
        <v>0</v>
      </c>
      <c r="I585" s="268">
        <v>0</v>
      </c>
      <c r="J585" s="268">
        <v>65500</v>
      </c>
      <c r="K585" s="268">
        <v>110000</v>
      </c>
      <c r="L585" s="268">
        <v>175500</v>
      </c>
      <c r="M585" s="42" t="s">
        <v>13</v>
      </c>
    </row>
    <row r="586" spans="1:13" ht="12.75">
      <c r="A586" s="59"/>
      <c r="B586" s="610">
        <v>450</v>
      </c>
      <c r="C586" s="611"/>
      <c r="D586" s="611"/>
      <c r="E586" s="611"/>
      <c r="F586" s="611"/>
      <c r="G586" s="611"/>
      <c r="H586" s="43">
        <f>SUM(H583:H585)</f>
        <v>0</v>
      </c>
      <c r="I586" s="43">
        <f>SUM(I583:I585)</f>
        <v>0</v>
      </c>
      <c r="J586" s="43">
        <f>SUM(J583:J585)</f>
        <v>74200</v>
      </c>
      <c r="K586" s="43">
        <f>SUM(K583:K585)</f>
        <v>115200</v>
      </c>
      <c r="L586" s="43">
        <f>SUM(L583:L585)</f>
        <v>189400</v>
      </c>
      <c r="M586" s="44"/>
    </row>
    <row r="587" spans="1:13" ht="12.75">
      <c r="A587" s="59"/>
      <c r="B587" s="610">
        <v>5220100</v>
      </c>
      <c r="C587" s="611"/>
      <c r="D587" s="611"/>
      <c r="E587" s="611"/>
      <c r="F587" s="611"/>
      <c r="G587" s="611"/>
      <c r="H587" s="43">
        <f>H586</f>
        <v>0</v>
      </c>
      <c r="I587" s="43">
        <f aca="true" t="shared" si="52" ref="I587:L588">I586</f>
        <v>0</v>
      </c>
      <c r="J587" s="43">
        <f t="shared" si="52"/>
        <v>74200</v>
      </c>
      <c r="K587" s="43">
        <f t="shared" si="52"/>
        <v>115200</v>
      </c>
      <c r="L587" s="43">
        <f t="shared" si="52"/>
        <v>189400</v>
      </c>
      <c r="M587" s="44"/>
    </row>
    <row r="588" spans="1:13" ht="12.75">
      <c r="A588" s="59"/>
      <c r="B588" s="610">
        <v>705</v>
      </c>
      <c r="C588" s="611"/>
      <c r="D588" s="611"/>
      <c r="E588" s="611"/>
      <c r="F588" s="611"/>
      <c r="G588" s="611"/>
      <c r="H588" s="43">
        <f>H587</f>
        <v>0</v>
      </c>
      <c r="I588" s="43">
        <f t="shared" si="52"/>
        <v>0</v>
      </c>
      <c r="J588" s="43">
        <f t="shared" si="52"/>
        <v>74200</v>
      </c>
      <c r="K588" s="43">
        <f t="shared" si="52"/>
        <v>115200</v>
      </c>
      <c r="L588" s="43">
        <f t="shared" si="52"/>
        <v>189400</v>
      </c>
      <c r="M588" s="44"/>
    </row>
    <row r="589" spans="1:13" ht="12.75">
      <c r="A589" s="59"/>
      <c r="B589" s="610">
        <v>177</v>
      </c>
      <c r="C589" s="611"/>
      <c r="D589" s="611"/>
      <c r="E589" s="611"/>
      <c r="F589" s="611"/>
      <c r="G589" s="611"/>
      <c r="H589" s="43">
        <f>H588+H582+H573</f>
        <v>0</v>
      </c>
      <c r="I589" s="43">
        <f>I588+I582+I573</f>
        <v>0</v>
      </c>
      <c r="J589" s="43">
        <f>J588+J582+J573</f>
        <v>0</v>
      </c>
      <c r="K589" s="43">
        <f>K588+K582+K573</f>
        <v>0</v>
      </c>
      <c r="L589" s="43">
        <f>L588+L582+L573</f>
        <v>0</v>
      </c>
      <c r="M589" s="44"/>
    </row>
    <row r="590" spans="2:13" ht="12.75">
      <c r="B590" s="727"/>
      <c r="C590" s="581" t="s">
        <v>27</v>
      </c>
      <c r="D590" s="581"/>
      <c r="E590" s="581"/>
      <c r="F590" s="581"/>
      <c r="G590" s="581"/>
      <c r="H590" s="581"/>
      <c r="I590" s="581"/>
      <c r="J590" s="581"/>
      <c r="K590" s="581"/>
      <c r="L590" s="581"/>
      <c r="M590" s="582"/>
    </row>
    <row r="591" spans="2:13" ht="12.75">
      <c r="B591" s="727"/>
      <c r="C591" s="273">
        <v>302</v>
      </c>
      <c r="D591" s="274">
        <v>188</v>
      </c>
      <c r="E591" s="275">
        <v>1020001</v>
      </c>
      <c r="F591" s="274">
        <v>214</v>
      </c>
      <c r="G591" s="274">
        <v>310</v>
      </c>
      <c r="H591" s="276">
        <v>0</v>
      </c>
      <c r="I591" s="276">
        <v>2000000</v>
      </c>
      <c r="J591" s="276">
        <v>0</v>
      </c>
      <c r="K591" s="276">
        <v>0</v>
      </c>
      <c r="L591" s="276">
        <v>2000000</v>
      </c>
      <c r="M591" s="103"/>
    </row>
    <row r="592" spans="2:13" ht="12.75">
      <c r="B592" s="519">
        <v>214</v>
      </c>
      <c r="C592" s="520"/>
      <c r="D592" s="520"/>
      <c r="E592" s="520"/>
      <c r="F592" s="520"/>
      <c r="G592" s="510"/>
      <c r="H592" s="341">
        <f>H591</f>
        <v>0</v>
      </c>
      <c r="I592" s="341">
        <f aca="true" t="shared" si="53" ref="I592:L593">I591</f>
        <v>2000000</v>
      </c>
      <c r="J592" s="341">
        <f t="shared" si="53"/>
        <v>0</v>
      </c>
      <c r="K592" s="341">
        <f t="shared" si="53"/>
        <v>0</v>
      </c>
      <c r="L592" s="341">
        <f t="shared" si="53"/>
        <v>2000000</v>
      </c>
      <c r="M592" s="103"/>
    </row>
    <row r="593" spans="2:13" ht="12.75">
      <c r="B593" s="519">
        <v>1020001</v>
      </c>
      <c r="C593" s="520"/>
      <c r="D593" s="520"/>
      <c r="E593" s="520"/>
      <c r="F593" s="520"/>
      <c r="G593" s="510"/>
      <c r="H593" s="341">
        <f>H592</f>
        <v>0</v>
      </c>
      <c r="I593" s="341">
        <f t="shared" si="53"/>
        <v>2000000</v>
      </c>
      <c r="J593" s="341">
        <f t="shared" si="53"/>
        <v>0</v>
      </c>
      <c r="K593" s="341">
        <f t="shared" si="53"/>
        <v>0</v>
      </c>
      <c r="L593" s="341">
        <f t="shared" si="53"/>
        <v>2000000</v>
      </c>
      <c r="M593" s="103"/>
    </row>
    <row r="594" spans="2:13" ht="12.75">
      <c r="B594" s="727"/>
      <c r="C594" s="431">
        <v>302</v>
      </c>
      <c r="D594" s="432">
        <v>188</v>
      </c>
      <c r="E594" s="433">
        <v>2020000</v>
      </c>
      <c r="F594" s="432">
        <v>253</v>
      </c>
      <c r="G594" s="432">
        <v>212</v>
      </c>
      <c r="H594" s="276">
        <v>0</v>
      </c>
      <c r="I594" s="276">
        <v>0</v>
      </c>
      <c r="J594" s="276">
        <v>-15200</v>
      </c>
      <c r="K594" s="276">
        <v>0</v>
      </c>
      <c r="L594" s="276">
        <v>-15200</v>
      </c>
      <c r="M594" s="103"/>
    </row>
    <row r="595" spans="2:13" ht="12.75">
      <c r="B595" s="727"/>
      <c r="C595" s="431">
        <v>302</v>
      </c>
      <c r="D595" s="432">
        <v>188</v>
      </c>
      <c r="E595" s="433">
        <v>2020000</v>
      </c>
      <c r="F595" s="432">
        <v>253</v>
      </c>
      <c r="G595" s="432">
        <v>222</v>
      </c>
      <c r="H595" s="276">
        <v>0</v>
      </c>
      <c r="I595" s="276">
        <v>0</v>
      </c>
      <c r="J595" s="276">
        <v>-110520</v>
      </c>
      <c r="K595" s="276">
        <v>0</v>
      </c>
      <c r="L595" s="276">
        <v>-110520</v>
      </c>
      <c r="M595" s="103"/>
    </row>
    <row r="596" spans="2:13" ht="12.75">
      <c r="B596" s="727"/>
      <c r="C596" s="431">
        <v>302</v>
      </c>
      <c r="D596" s="432">
        <v>188</v>
      </c>
      <c r="E596" s="433">
        <v>2020000</v>
      </c>
      <c r="F596" s="432">
        <v>253</v>
      </c>
      <c r="G596" s="432">
        <v>226</v>
      </c>
      <c r="H596" s="276">
        <v>0</v>
      </c>
      <c r="I596" s="276">
        <v>0</v>
      </c>
      <c r="J596" s="276">
        <v>-84050</v>
      </c>
      <c r="K596" s="276">
        <v>0</v>
      </c>
      <c r="L596" s="276">
        <v>-84050</v>
      </c>
      <c r="M596" s="103"/>
    </row>
    <row r="597" spans="2:13" ht="12.75">
      <c r="B597" s="727"/>
      <c r="C597" s="273">
        <v>302</v>
      </c>
      <c r="D597" s="274">
        <v>188</v>
      </c>
      <c r="E597" s="275">
        <v>2020000</v>
      </c>
      <c r="F597" s="274">
        <v>253</v>
      </c>
      <c r="G597" s="274">
        <v>225</v>
      </c>
      <c r="H597" s="276">
        <v>0</v>
      </c>
      <c r="I597" s="276">
        <v>-2000000</v>
      </c>
      <c r="J597" s="276">
        <v>0</v>
      </c>
      <c r="K597" s="276">
        <v>0</v>
      </c>
      <c r="L597" s="276">
        <v>-2000000</v>
      </c>
      <c r="M597" s="103"/>
    </row>
    <row r="598" spans="2:13" ht="12.75">
      <c r="B598" s="727"/>
      <c r="C598" s="431">
        <v>302</v>
      </c>
      <c r="D598" s="432">
        <v>188</v>
      </c>
      <c r="E598" s="433">
        <v>2020000</v>
      </c>
      <c r="F598" s="432">
        <v>253</v>
      </c>
      <c r="G598" s="432">
        <v>310</v>
      </c>
      <c r="H598" s="276">
        <v>0</v>
      </c>
      <c r="I598" s="276">
        <v>0</v>
      </c>
      <c r="J598" s="276">
        <v>-1823000</v>
      </c>
      <c r="K598" s="276">
        <v>-1823000</v>
      </c>
      <c r="L598" s="276">
        <v>-3646000</v>
      </c>
      <c r="M598" s="103"/>
    </row>
    <row r="599" spans="2:13" ht="12.75">
      <c r="B599" s="519">
        <v>253</v>
      </c>
      <c r="C599" s="520"/>
      <c r="D599" s="520"/>
      <c r="E599" s="520"/>
      <c r="F599" s="520"/>
      <c r="G599" s="510"/>
      <c r="H599" s="434">
        <f>SUM(H594:H598)</f>
        <v>0</v>
      </c>
      <c r="I599" s="434">
        <f>SUM(I594:I598)</f>
        <v>-2000000</v>
      </c>
      <c r="J599" s="434">
        <f>SUM(J594:J598)</f>
        <v>-2032770</v>
      </c>
      <c r="K599" s="434">
        <f>SUM(K594:K598)</f>
        <v>-1823000</v>
      </c>
      <c r="L599" s="434">
        <f>SUM(L594:L598)</f>
        <v>-5855770</v>
      </c>
      <c r="M599" s="103"/>
    </row>
    <row r="600" spans="2:13" ht="12.75">
      <c r="B600" s="519">
        <v>2020000</v>
      </c>
      <c r="C600" s="520"/>
      <c r="D600" s="520"/>
      <c r="E600" s="520"/>
      <c r="F600" s="520"/>
      <c r="G600" s="510"/>
      <c r="H600" s="434">
        <f>H599</f>
        <v>0</v>
      </c>
      <c r="I600" s="434">
        <f>I599</f>
        <v>-2000000</v>
      </c>
      <c r="J600" s="434">
        <f>J599</f>
        <v>-2032770</v>
      </c>
      <c r="K600" s="434">
        <f>K599</f>
        <v>-1823000</v>
      </c>
      <c r="L600" s="434">
        <f>L599</f>
        <v>-5855770</v>
      </c>
      <c r="M600" s="103"/>
    </row>
    <row r="601" spans="2:13" ht="12.75">
      <c r="B601" s="727"/>
      <c r="C601" s="431">
        <v>302</v>
      </c>
      <c r="D601" s="432">
        <v>188</v>
      </c>
      <c r="E601" s="433">
        <v>5220100</v>
      </c>
      <c r="F601" s="432">
        <v>253</v>
      </c>
      <c r="G601" s="432">
        <v>310</v>
      </c>
      <c r="H601" s="276">
        <v>0</v>
      </c>
      <c r="I601" s="276">
        <v>0</v>
      </c>
      <c r="J601" s="276">
        <v>1823000</v>
      </c>
      <c r="K601" s="276">
        <v>1823000</v>
      </c>
      <c r="L601" s="276">
        <v>3646000</v>
      </c>
      <c r="M601" s="103"/>
    </row>
    <row r="602" spans="2:13" ht="12.75">
      <c r="B602" s="519">
        <v>253</v>
      </c>
      <c r="C602" s="520"/>
      <c r="D602" s="520"/>
      <c r="E602" s="520"/>
      <c r="F602" s="520"/>
      <c r="G602" s="510"/>
      <c r="H602" s="434">
        <f>H601</f>
        <v>0</v>
      </c>
      <c r="I602" s="434">
        <f aca="true" t="shared" si="54" ref="I602:L603">I601</f>
        <v>0</v>
      </c>
      <c r="J602" s="434">
        <f t="shared" si="54"/>
        <v>1823000</v>
      </c>
      <c r="K602" s="434">
        <f t="shared" si="54"/>
        <v>1823000</v>
      </c>
      <c r="L602" s="434">
        <f t="shared" si="54"/>
        <v>3646000</v>
      </c>
      <c r="M602" s="103"/>
    </row>
    <row r="603" spans="2:13" ht="12.75">
      <c r="B603" s="519">
        <v>5220100</v>
      </c>
      <c r="C603" s="520"/>
      <c r="D603" s="520"/>
      <c r="E603" s="520"/>
      <c r="F603" s="520"/>
      <c r="G603" s="510"/>
      <c r="H603" s="434">
        <f>H602</f>
        <v>0</v>
      </c>
      <c r="I603" s="434">
        <f t="shared" si="54"/>
        <v>0</v>
      </c>
      <c r="J603" s="434">
        <f t="shared" si="54"/>
        <v>1823000</v>
      </c>
      <c r="K603" s="434">
        <f t="shared" si="54"/>
        <v>1823000</v>
      </c>
      <c r="L603" s="434">
        <f t="shared" si="54"/>
        <v>3646000</v>
      </c>
      <c r="M603" s="103"/>
    </row>
    <row r="604" spans="2:13" ht="12.75">
      <c r="B604" s="519">
        <v>302</v>
      </c>
      <c r="C604" s="520"/>
      <c r="D604" s="520"/>
      <c r="E604" s="520"/>
      <c r="F604" s="520"/>
      <c r="G604" s="510"/>
      <c r="H604" s="434">
        <f>H603+H600+H593</f>
        <v>0</v>
      </c>
      <c r="I604" s="434">
        <f>I603+I600+I593</f>
        <v>0</v>
      </c>
      <c r="J604" s="434">
        <f>J603+J600+J593</f>
        <v>-209770</v>
      </c>
      <c r="K604" s="434">
        <f>K603+K600+K593</f>
        <v>0</v>
      </c>
      <c r="L604" s="434">
        <f>L603+L600+L593</f>
        <v>-209770</v>
      </c>
      <c r="M604" s="103"/>
    </row>
    <row r="605" spans="2:13" ht="12.75">
      <c r="B605" s="727"/>
      <c r="C605" s="431">
        <v>705</v>
      </c>
      <c r="D605" s="432">
        <v>188</v>
      </c>
      <c r="E605" s="433">
        <v>5220100</v>
      </c>
      <c r="F605" s="432">
        <v>450</v>
      </c>
      <c r="G605" s="432">
        <v>212</v>
      </c>
      <c r="H605" s="276">
        <v>0</v>
      </c>
      <c r="I605" s="276">
        <v>0</v>
      </c>
      <c r="J605" s="276">
        <v>15200</v>
      </c>
      <c r="K605" s="276">
        <v>0</v>
      </c>
      <c r="L605" s="276">
        <v>15200</v>
      </c>
      <c r="M605" s="103"/>
    </row>
    <row r="606" spans="2:13" ht="12.75">
      <c r="B606" s="727"/>
      <c r="C606" s="431">
        <v>705</v>
      </c>
      <c r="D606" s="432">
        <v>188</v>
      </c>
      <c r="E606" s="433">
        <v>5220100</v>
      </c>
      <c r="F606" s="432">
        <v>450</v>
      </c>
      <c r="G606" s="432">
        <v>222</v>
      </c>
      <c r="H606" s="276">
        <v>0</v>
      </c>
      <c r="I606" s="276">
        <v>0</v>
      </c>
      <c r="J606" s="276">
        <v>110520</v>
      </c>
      <c r="K606" s="276">
        <v>0</v>
      </c>
      <c r="L606" s="276">
        <v>110520</v>
      </c>
      <c r="M606" s="103"/>
    </row>
    <row r="607" spans="2:13" ht="12.75">
      <c r="B607" s="727"/>
      <c r="C607" s="431">
        <v>705</v>
      </c>
      <c r="D607" s="432">
        <v>188</v>
      </c>
      <c r="E607" s="433">
        <v>5220100</v>
      </c>
      <c r="F607" s="432">
        <v>450</v>
      </c>
      <c r="G607" s="432">
        <v>226</v>
      </c>
      <c r="H607" s="276">
        <v>0</v>
      </c>
      <c r="I607" s="276">
        <v>0</v>
      </c>
      <c r="J607" s="276">
        <v>84050</v>
      </c>
      <c r="K607" s="276">
        <v>0</v>
      </c>
      <c r="L607" s="276">
        <v>84050</v>
      </c>
      <c r="M607" s="103"/>
    </row>
    <row r="608" spans="2:13" ht="12.75">
      <c r="B608" s="519">
        <v>450</v>
      </c>
      <c r="C608" s="520"/>
      <c r="D608" s="520"/>
      <c r="E608" s="520"/>
      <c r="F608" s="520"/>
      <c r="G608" s="510"/>
      <c r="H608" s="341">
        <f>SUM(H605:H607)</f>
        <v>0</v>
      </c>
      <c r="I608" s="341">
        <f>SUM(I605:I607)</f>
        <v>0</v>
      </c>
      <c r="J608" s="341">
        <f>SUM(J605:J607)</f>
        <v>209770</v>
      </c>
      <c r="K608" s="341">
        <f>SUM(K605:K607)</f>
        <v>0</v>
      </c>
      <c r="L608" s="341">
        <f>SUM(L605:L607)</f>
        <v>209770</v>
      </c>
      <c r="M608" s="103"/>
    </row>
    <row r="609" spans="2:13" ht="12.75">
      <c r="B609" s="519">
        <v>5220100</v>
      </c>
      <c r="C609" s="520"/>
      <c r="D609" s="520"/>
      <c r="E609" s="520"/>
      <c r="F609" s="520"/>
      <c r="G609" s="510"/>
      <c r="H609" s="341">
        <f>H608</f>
        <v>0</v>
      </c>
      <c r="I609" s="341">
        <f aca="true" t="shared" si="55" ref="I609:L610">I608</f>
        <v>0</v>
      </c>
      <c r="J609" s="341">
        <f t="shared" si="55"/>
        <v>209770</v>
      </c>
      <c r="K609" s="341">
        <f t="shared" si="55"/>
        <v>0</v>
      </c>
      <c r="L609" s="341">
        <f t="shared" si="55"/>
        <v>209770</v>
      </c>
      <c r="M609" s="103"/>
    </row>
    <row r="610" spans="2:13" ht="12.75">
      <c r="B610" s="519">
        <v>705</v>
      </c>
      <c r="C610" s="520"/>
      <c r="D610" s="520"/>
      <c r="E610" s="520"/>
      <c r="F610" s="520"/>
      <c r="G610" s="510"/>
      <c r="H610" s="341">
        <f>H609</f>
        <v>0</v>
      </c>
      <c r="I610" s="341">
        <f t="shared" si="55"/>
        <v>0</v>
      </c>
      <c r="J610" s="341">
        <f t="shared" si="55"/>
        <v>209770</v>
      </c>
      <c r="K610" s="341">
        <f t="shared" si="55"/>
        <v>0</v>
      </c>
      <c r="L610" s="341">
        <f t="shared" si="55"/>
        <v>209770</v>
      </c>
      <c r="M610" s="103"/>
    </row>
    <row r="611" spans="1:13" ht="12.75">
      <c r="A611" s="60"/>
      <c r="B611" s="615">
        <v>188</v>
      </c>
      <c r="C611" s="616"/>
      <c r="D611" s="616"/>
      <c r="E611" s="616"/>
      <c r="F611" s="616"/>
      <c r="G611" s="616"/>
      <c r="H611" s="76">
        <f>H610+H604</f>
        <v>0</v>
      </c>
      <c r="I611" s="76">
        <f>I610+I604</f>
        <v>0</v>
      </c>
      <c r="J611" s="76">
        <f>J610+J604</f>
        <v>0</v>
      </c>
      <c r="K611" s="76">
        <f>K610+K604</f>
        <v>0</v>
      </c>
      <c r="L611" s="76">
        <f>L610+L604</f>
        <v>0</v>
      </c>
      <c r="M611" s="99"/>
    </row>
    <row r="612" spans="1:13" ht="13.5" thickBot="1">
      <c r="A612" s="60"/>
      <c r="B612" s="289"/>
      <c r="C612" s="599" t="s">
        <v>312</v>
      </c>
      <c r="D612" s="599"/>
      <c r="E612" s="599"/>
      <c r="F612" s="599"/>
      <c r="G612" s="599"/>
      <c r="H612" s="599"/>
      <c r="I612" s="599"/>
      <c r="J612" s="599"/>
      <c r="K612" s="599"/>
      <c r="L612" s="599"/>
      <c r="M612" s="99"/>
    </row>
    <row r="613" spans="1:13" ht="12.75">
      <c r="A613" s="60"/>
      <c r="B613" s="435"/>
      <c r="C613" s="469">
        <v>106</v>
      </c>
      <c r="D613" s="470">
        <v>305</v>
      </c>
      <c r="E613" s="471">
        <v>10000</v>
      </c>
      <c r="F613" s="470">
        <v>5</v>
      </c>
      <c r="G613" s="470">
        <v>310</v>
      </c>
      <c r="H613" s="472">
        <v>0</v>
      </c>
      <c r="I613" s="472">
        <v>-25000</v>
      </c>
      <c r="J613" s="472">
        <v>0</v>
      </c>
      <c r="K613" s="472">
        <v>0</v>
      </c>
      <c r="L613" s="472">
        <v>-25000</v>
      </c>
      <c r="M613" s="99"/>
    </row>
    <row r="614" spans="1:13" ht="12.75">
      <c r="A614" s="60"/>
      <c r="B614" s="436"/>
      <c r="C614" s="437">
        <v>106</v>
      </c>
      <c r="D614" s="30">
        <v>305</v>
      </c>
      <c r="E614" s="31">
        <v>10000</v>
      </c>
      <c r="F614" s="30">
        <v>5</v>
      </c>
      <c r="G614" s="30">
        <v>211</v>
      </c>
      <c r="H614" s="32">
        <v>0</v>
      </c>
      <c r="I614" s="32">
        <v>-57669</v>
      </c>
      <c r="J614" s="32">
        <v>-28834.5</v>
      </c>
      <c r="K614" s="32">
        <v>-28834.5</v>
      </c>
      <c r="L614" s="32">
        <v>-115338</v>
      </c>
      <c r="M614" s="99"/>
    </row>
    <row r="615" spans="1:13" ht="12.75">
      <c r="A615" s="60"/>
      <c r="B615" s="436"/>
      <c r="C615" s="437">
        <v>106</v>
      </c>
      <c r="D615" s="30">
        <v>305</v>
      </c>
      <c r="E615" s="31">
        <v>10000</v>
      </c>
      <c r="F615" s="30">
        <v>5</v>
      </c>
      <c r="G615" s="30">
        <v>213</v>
      </c>
      <c r="H615" s="32">
        <v>0</v>
      </c>
      <c r="I615" s="32">
        <v>-15200</v>
      </c>
      <c r="J615" s="32">
        <v>-7600</v>
      </c>
      <c r="K615" s="32">
        <v>-7600</v>
      </c>
      <c r="L615" s="32">
        <v>-30400</v>
      </c>
      <c r="M615" s="99"/>
    </row>
    <row r="616" spans="1:13" ht="12.75">
      <c r="A616" s="60"/>
      <c r="B616" s="583">
        <v>5</v>
      </c>
      <c r="C616" s="583"/>
      <c r="D616" s="583"/>
      <c r="E616" s="583"/>
      <c r="F616" s="583"/>
      <c r="G616" s="583"/>
      <c r="H616" s="438">
        <v>0</v>
      </c>
      <c r="I616" s="438">
        <v>-97869</v>
      </c>
      <c r="J616" s="438">
        <v>-36434.5</v>
      </c>
      <c r="K616" s="438">
        <v>-36434.5</v>
      </c>
      <c r="L616" s="438">
        <v>-170738</v>
      </c>
      <c r="M616" s="99"/>
    </row>
    <row r="617" spans="1:13" ht="12.75">
      <c r="A617" s="60"/>
      <c r="B617" s="436"/>
      <c r="C617" s="437">
        <v>106</v>
      </c>
      <c r="D617" s="30">
        <v>305</v>
      </c>
      <c r="E617" s="31">
        <v>10000</v>
      </c>
      <c r="F617" s="30">
        <v>82</v>
      </c>
      <c r="G617" s="30">
        <v>211</v>
      </c>
      <c r="H617" s="32">
        <v>0</v>
      </c>
      <c r="I617" s="32">
        <v>57669</v>
      </c>
      <c r="J617" s="32">
        <v>28834.5</v>
      </c>
      <c r="K617" s="32">
        <v>28834.5</v>
      </c>
      <c r="L617" s="32">
        <v>115338</v>
      </c>
      <c r="M617" s="99"/>
    </row>
    <row r="618" spans="1:13" ht="12.75">
      <c r="A618" s="60"/>
      <c r="B618" s="436"/>
      <c r="C618" s="437">
        <v>106</v>
      </c>
      <c r="D618" s="30">
        <v>305</v>
      </c>
      <c r="E618" s="31">
        <v>10000</v>
      </c>
      <c r="F618" s="30">
        <v>82</v>
      </c>
      <c r="G618" s="30">
        <v>213</v>
      </c>
      <c r="H618" s="32">
        <v>0</v>
      </c>
      <c r="I618" s="32">
        <v>15200</v>
      </c>
      <c r="J618" s="32">
        <v>7600</v>
      </c>
      <c r="K618" s="32">
        <v>7600</v>
      </c>
      <c r="L618" s="32">
        <v>30400</v>
      </c>
      <c r="M618" s="99"/>
    </row>
    <row r="619" spans="1:13" ht="12.75">
      <c r="A619" s="60"/>
      <c r="B619" s="583">
        <v>82</v>
      </c>
      <c r="C619" s="583"/>
      <c r="D619" s="583"/>
      <c r="E619" s="583"/>
      <c r="F619" s="583"/>
      <c r="G619" s="583"/>
      <c r="H619" s="438">
        <v>0</v>
      </c>
      <c r="I619" s="438">
        <v>72869</v>
      </c>
      <c r="J619" s="438">
        <v>36434.5</v>
      </c>
      <c r="K619" s="438">
        <v>36434.5</v>
      </c>
      <c r="L619" s="438">
        <v>145738</v>
      </c>
      <c r="M619" s="99"/>
    </row>
    <row r="620" spans="1:13" ht="12.75">
      <c r="A620" s="60"/>
      <c r="B620" s="647">
        <v>10000</v>
      </c>
      <c r="C620" s="648"/>
      <c r="D620" s="648"/>
      <c r="E620" s="648"/>
      <c r="F620" s="648"/>
      <c r="G620" s="649"/>
      <c r="H620" s="438">
        <f>H619+H616</f>
        <v>0</v>
      </c>
      <c r="I620" s="438">
        <f>I619+I616</f>
        <v>-25000</v>
      </c>
      <c r="J620" s="438">
        <f>J619+J616</f>
        <v>0</v>
      </c>
      <c r="K620" s="438">
        <f>K619+K616</f>
        <v>0</v>
      </c>
      <c r="L620" s="438">
        <f>L619+L616</f>
        <v>-25000</v>
      </c>
      <c r="M620" s="99"/>
    </row>
    <row r="621" spans="1:13" ht="12.75">
      <c r="A621" s="60"/>
      <c r="B621" s="436"/>
      <c r="C621" s="437">
        <v>106</v>
      </c>
      <c r="D621" s="30">
        <v>305</v>
      </c>
      <c r="E621" s="31">
        <v>5220100</v>
      </c>
      <c r="F621" s="30">
        <v>5</v>
      </c>
      <c r="G621" s="30">
        <v>310</v>
      </c>
      <c r="H621" s="32">
        <v>0</v>
      </c>
      <c r="I621" s="32">
        <v>25000</v>
      </c>
      <c r="J621" s="32">
        <v>0</v>
      </c>
      <c r="K621" s="32">
        <v>0</v>
      </c>
      <c r="L621" s="32">
        <v>25000</v>
      </c>
      <c r="M621" s="99"/>
    </row>
    <row r="622" spans="1:13" ht="12.75">
      <c r="A622" s="60"/>
      <c r="B622" s="583">
        <v>5</v>
      </c>
      <c r="C622" s="583"/>
      <c r="D622" s="583"/>
      <c r="E622" s="583"/>
      <c r="F622" s="583"/>
      <c r="G622" s="583"/>
      <c r="H622" s="438">
        <v>0</v>
      </c>
      <c r="I622" s="438">
        <v>25000</v>
      </c>
      <c r="J622" s="438">
        <v>0</v>
      </c>
      <c r="K622" s="438">
        <v>0</v>
      </c>
      <c r="L622" s="438">
        <v>25000</v>
      </c>
      <c r="M622" s="99"/>
    </row>
    <row r="623" spans="1:13" ht="12.75">
      <c r="A623" s="60"/>
      <c r="B623" s="583">
        <v>5220100</v>
      </c>
      <c r="C623" s="583"/>
      <c r="D623" s="583"/>
      <c r="E623" s="583"/>
      <c r="F623" s="583"/>
      <c r="G623" s="583"/>
      <c r="H623" s="438">
        <f>H622</f>
        <v>0</v>
      </c>
      <c r="I623" s="438">
        <f>I622</f>
        <v>25000</v>
      </c>
      <c r="J623" s="438">
        <f>J622</f>
        <v>0</v>
      </c>
      <c r="K623" s="438">
        <f>K622</f>
        <v>0</v>
      </c>
      <c r="L623" s="438">
        <f>L622</f>
        <v>25000</v>
      </c>
      <c r="M623" s="99"/>
    </row>
    <row r="624" spans="1:13" ht="12.75">
      <c r="A624" s="60"/>
      <c r="B624" s="647">
        <v>106</v>
      </c>
      <c r="C624" s="648"/>
      <c r="D624" s="648"/>
      <c r="E624" s="648"/>
      <c r="F624" s="648"/>
      <c r="G624" s="649"/>
      <c r="H624" s="438">
        <f>H623+H620</f>
        <v>0</v>
      </c>
      <c r="I624" s="438">
        <f>I623+I620</f>
        <v>0</v>
      </c>
      <c r="J624" s="438">
        <f>J623+J620</f>
        <v>0</v>
      </c>
      <c r="K624" s="438">
        <f>K623+K620</f>
        <v>0</v>
      </c>
      <c r="L624" s="438">
        <f>L623+L620</f>
        <v>0</v>
      </c>
      <c r="M624" s="99"/>
    </row>
    <row r="625" spans="1:13" ht="12.75">
      <c r="A625" s="60"/>
      <c r="B625" s="436"/>
      <c r="C625" s="437">
        <v>705</v>
      </c>
      <c r="D625" s="30">
        <v>305</v>
      </c>
      <c r="E625" s="31">
        <v>4290000</v>
      </c>
      <c r="F625" s="30">
        <v>449</v>
      </c>
      <c r="G625" s="30">
        <v>226</v>
      </c>
      <c r="H625" s="32">
        <v>0</v>
      </c>
      <c r="I625" s="32">
        <v>-30000</v>
      </c>
      <c r="J625" s="32">
        <v>0</v>
      </c>
      <c r="K625" s="32">
        <v>0</v>
      </c>
      <c r="L625" s="32">
        <v>-30000</v>
      </c>
      <c r="M625" s="99"/>
    </row>
    <row r="626" spans="1:13" ht="12.75">
      <c r="A626" s="60"/>
      <c r="B626" s="583">
        <v>449</v>
      </c>
      <c r="C626" s="583"/>
      <c r="D626" s="583"/>
      <c r="E626" s="583"/>
      <c r="F626" s="583"/>
      <c r="G626" s="583"/>
      <c r="H626" s="438">
        <v>0</v>
      </c>
      <c r="I626" s="438">
        <v>-30000</v>
      </c>
      <c r="J626" s="438">
        <v>0</v>
      </c>
      <c r="K626" s="438">
        <v>0</v>
      </c>
      <c r="L626" s="438">
        <v>-30000</v>
      </c>
      <c r="M626" s="99"/>
    </row>
    <row r="627" spans="1:13" ht="12.75">
      <c r="A627" s="60"/>
      <c r="B627" s="436"/>
      <c r="C627" s="437">
        <v>705</v>
      </c>
      <c r="D627" s="30">
        <v>305</v>
      </c>
      <c r="E627" s="31">
        <v>5220100</v>
      </c>
      <c r="F627" s="30">
        <v>449</v>
      </c>
      <c r="G627" s="30">
        <v>226</v>
      </c>
      <c r="H627" s="32">
        <v>0</v>
      </c>
      <c r="I627" s="32">
        <v>30000</v>
      </c>
      <c r="J627" s="32">
        <v>0</v>
      </c>
      <c r="K627" s="32">
        <v>0</v>
      </c>
      <c r="L627" s="32">
        <v>30000</v>
      </c>
      <c r="M627" s="99"/>
    </row>
    <row r="628" spans="1:13" ht="12.75">
      <c r="A628" s="60"/>
      <c r="B628" s="584">
        <v>449</v>
      </c>
      <c r="C628" s="584"/>
      <c r="D628" s="584"/>
      <c r="E628" s="584"/>
      <c r="F628" s="584"/>
      <c r="G628" s="584"/>
      <c r="H628" s="69">
        <v>0</v>
      </c>
      <c r="I628" s="69">
        <v>30000</v>
      </c>
      <c r="J628" s="69">
        <v>0</v>
      </c>
      <c r="K628" s="69">
        <v>0</v>
      </c>
      <c r="L628" s="69">
        <v>30000</v>
      </c>
      <c r="M628" s="99"/>
    </row>
    <row r="629" spans="1:13" ht="12.75">
      <c r="A629" s="60"/>
      <c r="B629" s="647">
        <v>705</v>
      </c>
      <c r="C629" s="648"/>
      <c r="D629" s="648"/>
      <c r="E629" s="648"/>
      <c r="F629" s="648"/>
      <c r="G629" s="649"/>
      <c r="H629" s="439">
        <f>H628+H626</f>
        <v>0</v>
      </c>
      <c r="I629" s="439">
        <f>I628+I626</f>
        <v>0</v>
      </c>
      <c r="J629" s="439">
        <f>J628+J626</f>
        <v>0</v>
      </c>
      <c r="K629" s="439">
        <f>K628+K626</f>
        <v>0</v>
      </c>
      <c r="L629" s="439">
        <f>L628+L626</f>
        <v>0</v>
      </c>
      <c r="M629" s="99"/>
    </row>
    <row r="630" spans="1:13" ht="12.75">
      <c r="A630" s="60"/>
      <c r="B630" s="650">
        <v>305</v>
      </c>
      <c r="C630" s="651"/>
      <c r="D630" s="651"/>
      <c r="E630" s="651"/>
      <c r="F630" s="651"/>
      <c r="G630" s="652"/>
      <c r="H630" s="76">
        <f>H629+H624</f>
        <v>0</v>
      </c>
      <c r="I630" s="76">
        <f>I629+I624</f>
        <v>0</v>
      </c>
      <c r="J630" s="76">
        <f>J629+J624</f>
        <v>0</v>
      </c>
      <c r="K630" s="76">
        <f>K629+K624</f>
        <v>0</v>
      </c>
      <c r="L630" s="76">
        <f>L629+L624</f>
        <v>0</v>
      </c>
      <c r="M630" s="99"/>
    </row>
    <row r="631" spans="1:13" ht="12.75">
      <c r="A631" s="60"/>
      <c r="B631" s="323"/>
      <c r="C631" s="653" t="s">
        <v>313</v>
      </c>
      <c r="D631" s="653"/>
      <c r="E631" s="653"/>
      <c r="F631" s="653"/>
      <c r="G631" s="653"/>
      <c r="H631" s="653"/>
      <c r="I631" s="653"/>
      <c r="J631" s="653"/>
      <c r="K631" s="653"/>
      <c r="L631" s="654"/>
      <c r="M631" s="99"/>
    </row>
    <row r="632" spans="1:13" ht="12.75">
      <c r="A632" s="60"/>
      <c r="B632" s="323"/>
      <c r="C632" s="367">
        <v>107</v>
      </c>
      <c r="D632" s="368">
        <v>308</v>
      </c>
      <c r="E632" s="369">
        <v>10000</v>
      </c>
      <c r="F632" s="368">
        <v>5</v>
      </c>
      <c r="G632" s="368">
        <v>212</v>
      </c>
      <c r="H632" s="370">
        <v>0</v>
      </c>
      <c r="I632" s="370">
        <v>-850</v>
      </c>
      <c r="J632" s="370">
        <v>-850</v>
      </c>
      <c r="K632" s="370">
        <v>-800</v>
      </c>
      <c r="L632" s="370">
        <v>-2500</v>
      </c>
      <c r="M632" s="99"/>
    </row>
    <row r="633" spans="1:13" ht="12.75">
      <c r="A633" s="60"/>
      <c r="B633" s="323"/>
      <c r="C633" s="367">
        <v>107</v>
      </c>
      <c r="D633" s="368">
        <v>308</v>
      </c>
      <c r="E633" s="369">
        <v>10000</v>
      </c>
      <c r="F633" s="368">
        <v>5</v>
      </c>
      <c r="G633" s="368">
        <v>222</v>
      </c>
      <c r="H633" s="370">
        <v>0</v>
      </c>
      <c r="I633" s="370">
        <v>-1997</v>
      </c>
      <c r="J633" s="370">
        <v>-1997</v>
      </c>
      <c r="K633" s="370">
        <v>-1997</v>
      </c>
      <c r="L633" s="370">
        <v>-5991</v>
      </c>
      <c r="M633" s="99"/>
    </row>
    <row r="634" spans="1:13" ht="12.75">
      <c r="A634" s="60"/>
      <c r="B634" s="323"/>
      <c r="C634" s="367">
        <v>107</v>
      </c>
      <c r="D634" s="368">
        <v>308</v>
      </c>
      <c r="E634" s="369">
        <v>10000</v>
      </c>
      <c r="F634" s="368">
        <v>5</v>
      </c>
      <c r="G634" s="368">
        <v>226</v>
      </c>
      <c r="H634" s="370">
        <v>0</v>
      </c>
      <c r="I634" s="370">
        <v>-4813</v>
      </c>
      <c r="J634" s="370">
        <v>-4812</v>
      </c>
      <c r="K634" s="370">
        <v>-4812</v>
      </c>
      <c r="L634" s="370">
        <v>-14437</v>
      </c>
      <c r="M634" s="99"/>
    </row>
    <row r="635" spans="1:13" ht="12.75">
      <c r="A635" s="60"/>
      <c r="B635" s="650">
        <v>5</v>
      </c>
      <c r="C635" s="651"/>
      <c r="D635" s="651"/>
      <c r="E635" s="651"/>
      <c r="F635" s="651"/>
      <c r="G635" s="652"/>
      <c r="H635" s="371">
        <f>SUM(H632:H634)</f>
        <v>0</v>
      </c>
      <c r="I635" s="371">
        <f>SUM(I632:I634)</f>
        <v>-7660</v>
      </c>
      <c r="J635" s="371">
        <f>SUM(J632:J634)</f>
        <v>-7659</v>
      </c>
      <c r="K635" s="371">
        <f>SUM(K632:K634)</f>
        <v>-7609</v>
      </c>
      <c r="L635" s="371">
        <f>SUM(L632:L634)</f>
        <v>-22928</v>
      </c>
      <c r="M635" s="99"/>
    </row>
    <row r="636" spans="1:13" ht="12.75">
      <c r="A636" s="60"/>
      <c r="B636" s="650">
        <v>10000</v>
      </c>
      <c r="C636" s="651"/>
      <c r="D636" s="651"/>
      <c r="E636" s="651"/>
      <c r="F636" s="651"/>
      <c r="G636" s="652"/>
      <c r="H636" s="371">
        <f>H635</f>
        <v>0</v>
      </c>
      <c r="I636" s="371">
        <f aca="true" t="shared" si="56" ref="I636:L637">I635</f>
        <v>-7660</v>
      </c>
      <c r="J636" s="371">
        <f t="shared" si="56"/>
        <v>-7659</v>
      </c>
      <c r="K636" s="371">
        <f t="shared" si="56"/>
        <v>-7609</v>
      </c>
      <c r="L636" s="371">
        <f t="shared" si="56"/>
        <v>-22928</v>
      </c>
      <c r="M636" s="99"/>
    </row>
    <row r="637" spans="1:13" ht="12.75">
      <c r="A637" s="60"/>
      <c r="B637" s="650">
        <v>107</v>
      </c>
      <c r="C637" s="651"/>
      <c r="D637" s="651"/>
      <c r="E637" s="651"/>
      <c r="F637" s="651"/>
      <c r="G637" s="652"/>
      <c r="H637" s="371">
        <f>H636</f>
        <v>0</v>
      </c>
      <c r="I637" s="371">
        <f t="shared" si="56"/>
        <v>-7660</v>
      </c>
      <c r="J637" s="371">
        <f t="shared" si="56"/>
        <v>-7659</v>
      </c>
      <c r="K637" s="371">
        <f t="shared" si="56"/>
        <v>-7609</v>
      </c>
      <c r="L637" s="371">
        <f t="shared" si="56"/>
        <v>-22928</v>
      </c>
      <c r="M637" s="99"/>
    </row>
    <row r="638" spans="1:13" ht="12.75">
      <c r="A638" s="60"/>
      <c r="B638" s="323"/>
      <c r="C638" s="367">
        <v>705</v>
      </c>
      <c r="D638" s="368">
        <v>308</v>
      </c>
      <c r="E638" s="369">
        <v>5220100</v>
      </c>
      <c r="F638" s="368">
        <v>5</v>
      </c>
      <c r="G638" s="368">
        <v>212</v>
      </c>
      <c r="H638" s="370">
        <v>0</v>
      </c>
      <c r="I638" s="370">
        <v>850</v>
      </c>
      <c r="J638" s="370">
        <v>850</v>
      </c>
      <c r="K638" s="370">
        <v>800</v>
      </c>
      <c r="L638" s="370">
        <v>2500</v>
      </c>
      <c r="M638" s="99"/>
    </row>
    <row r="639" spans="1:13" ht="12.75">
      <c r="A639" s="60"/>
      <c r="B639" s="323"/>
      <c r="C639" s="367">
        <v>705</v>
      </c>
      <c r="D639" s="368">
        <v>308</v>
      </c>
      <c r="E639" s="369">
        <v>5220100</v>
      </c>
      <c r="F639" s="368">
        <v>5</v>
      </c>
      <c r="G639" s="368">
        <v>222</v>
      </c>
      <c r="H639" s="370">
        <v>0</v>
      </c>
      <c r="I639" s="370">
        <v>1997</v>
      </c>
      <c r="J639" s="370">
        <v>1997</v>
      </c>
      <c r="K639" s="370">
        <v>1997</v>
      </c>
      <c r="L639" s="370">
        <v>5991</v>
      </c>
      <c r="M639" s="99"/>
    </row>
    <row r="640" spans="1:13" ht="12.75">
      <c r="A640" s="60"/>
      <c r="B640" s="323"/>
      <c r="C640" s="367">
        <v>705</v>
      </c>
      <c r="D640" s="368">
        <v>308</v>
      </c>
      <c r="E640" s="369">
        <v>5220100</v>
      </c>
      <c r="F640" s="368">
        <v>5</v>
      </c>
      <c r="G640" s="368">
        <v>226</v>
      </c>
      <c r="H640" s="370">
        <v>0</v>
      </c>
      <c r="I640" s="370">
        <v>4813</v>
      </c>
      <c r="J640" s="370">
        <v>4812</v>
      </c>
      <c r="K640" s="370">
        <v>4812</v>
      </c>
      <c r="L640" s="370">
        <v>14437</v>
      </c>
      <c r="M640" s="99"/>
    </row>
    <row r="641" spans="1:13" ht="12.75">
      <c r="A641" s="60"/>
      <c r="B641" s="650">
        <v>5</v>
      </c>
      <c r="C641" s="651"/>
      <c r="D641" s="651"/>
      <c r="E641" s="651"/>
      <c r="F641" s="651"/>
      <c r="G641" s="652"/>
      <c r="H641" s="76">
        <f>SUM(H638:H640)</f>
        <v>0</v>
      </c>
      <c r="I641" s="76">
        <f>SUM(I638:I640)</f>
        <v>7660</v>
      </c>
      <c r="J641" s="76">
        <f>SUM(J638:J640)</f>
        <v>7659</v>
      </c>
      <c r="K641" s="76">
        <f>SUM(K638:K640)</f>
        <v>7609</v>
      </c>
      <c r="L641" s="76">
        <f>SUM(L638:L640)</f>
        <v>22928</v>
      </c>
      <c r="M641" s="99"/>
    </row>
    <row r="642" spans="1:13" ht="12.75">
      <c r="A642" s="60"/>
      <c r="B642" s="650">
        <v>5220100</v>
      </c>
      <c r="C642" s="651"/>
      <c r="D642" s="651"/>
      <c r="E642" s="651"/>
      <c r="F642" s="651"/>
      <c r="G642" s="652"/>
      <c r="H642" s="76">
        <f>H641</f>
        <v>0</v>
      </c>
      <c r="I642" s="76">
        <f aca="true" t="shared" si="57" ref="I642:L643">I641</f>
        <v>7660</v>
      </c>
      <c r="J642" s="76">
        <f t="shared" si="57"/>
        <v>7659</v>
      </c>
      <c r="K642" s="76">
        <f t="shared" si="57"/>
        <v>7609</v>
      </c>
      <c r="L642" s="76">
        <f t="shared" si="57"/>
        <v>22928</v>
      </c>
      <c r="M642" s="99"/>
    </row>
    <row r="643" spans="1:13" ht="12.75">
      <c r="A643" s="60"/>
      <c r="B643" s="650">
        <v>705</v>
      </c>
      <c r="C643" s="651"/>
      <c r="D643" s="651"/>
      <c r="E643" s="651"/>
      <c r="F643" s="651"/>
      <c r="G643" s="652"/>
      <c r="H643" s="76">
        <f>H642</f>
        <v>0</v>
      </c>
      <c r="I643" s="76">
        <f t="shared" si="57"/>
        <v>7660</v>
      </c>
      <c r="J643" s="76">
        <f t="shared" si="57"/>
        <v>7659</v>
      </c>
      <c r="K643" s="76">
        <f t="shared" si="57"/>
        <v>7609</v>
      </c>
      <c r="L643" s="76">
        <f t="shared" si="57"/>
        <v>22928</v>
      </c>
      <c r="M643" s="99"/>
    </row>
    <row r="644" spans="1:13" ht="12.75">
      <c r="A644" s="60"/>
      <c r="B644" s="650">
        <v>308</v>
      </c>
      <c r="C644" s="651"/>
      <c r="D644" s="651"/>
      <c r="E644" s="651"/>
      <c r="F644" s="651"/>
      <c r="G644" s="652"/>
      <c r="H644" s="76">
        <f>H643+H637</f>
        <v>0</v>
      </c>
      <c r="I644" s="76">
        <f>I643+I637</f>
        <v>0</v>
      </c>
      <c r="J644" s="76">
        <f>J643+J637</f>
        <v>0</v>
      </c>
      <c r="K644" s="76">
        <f>K643+K637</f>
        <v>0</v>
      </c>
      <c r="L644" s="76">
        <f>L643+L637</f>
        <v>0</v>
      </c>
      <c r="M644" s="99"/>
    </row>
    <row r="645" spans="2:13" ht="12.75">
      <c r="B645" s="727"/>
      <c r="C645" s="619" t="s">
        <v>28</v>
      </c>
      <c r="D645" s="619"/>
      <c r="E645" s="619"/>
      <c r="F645" s="619"/>
      <c r="G645" s="619"/>
      <c r="H645" s="619"/>
      <c r="I645" s="619"/>
      <c r="J645" s="619"/>
      <c r="K645" s="619"/>
      <c r="L645" s="619"/>
      <c r="M645" s="620"/>
    </row>
    <row r="646" spans="1:13" ht="12.75">
      <c r="A646" s="61"/>
      <c r="B646" s="90"/>
      <c r="C646" s="377">
        <v>103</v>
      </c>
      <c r="D646" s="378">
        <v>800</v>
      </c>
      <c r="E646" s="379">
        <v>10000</v>
      </c>
      <c r="F646" s="378">
        <v>5</v>
      </c>
      <c r="G646" s="378">
        <v>310</v>
      </c>
      <c r="H646" s="380">
        <v>0</v>
      </c>
      <c r="I646" s="380">
        <v>-50000</v>
      </c>
      <c r="J646" s="380">
        <v>0</v>
      </c>
      <c r="K646" s="380">
        <v>0</v>
      </c>
      <c r="L646" s="380">
        <v>-50000</v>
      </c>
      <c r="M646" s="45" t="s">
        <v>13</v>
      </c>
    </row>
    <row r="647" spans="1:13" ht="12.75">
      <c r="A647" s="61"/>
      <c r="B647" s="90"/>
      <c r="C647" s="377">
        <v>103</v>
      </c>
      <c r="D647" s="378">
        <v>800</v>
      </c>
      <c r="E647" s="379">
        <v>5220100</v>
      </c>
      <c r="F647" s="378">
        <v>5</v>
      </c>
      <c r="G647" s="378">
        <v>310</v>
      </c>
      <c r="H647" s="380">
        <v>0</v>
      </c>
      <c r="I647" s="380">
        <v>50000</v>
      </c>
      <c r="J647" s="380">
        <v>0</v>
      </c>
      <c r="K647" s="380">
        <v>0</v>
      </c>
      <c r="L647" s="380">
        <v>50000</v>
      </c>
      <c r="M647" s="45"/>
    </row>
    <row r="648" spans="1:13" ht="12.75">
      <c r="A648" s="61"/>
      <c r="B648" s="623">
        <v>5</v>
      </c>
      <c r="C648" s="624"/>
      <c r="D648" s="624"/>
      <c r="E648" s="624"/>
      <c r="F648" s="624"/>
      <c r="G648" s="625"/>
      <c r="H648" s="440">
        <f>SUM(H646:H647)</f>
        <v>0</v>
      </c>
      <c r="I648" s="440">
        <f>SUM(I646:I647)</f>
        <v>0</v>
      </c>
      <c r="J648" s="440">
        <f>SUM(J646:J647)</f>
        <v>0</v>
      </c>
      <c r="K648" s="440">
        <f>SUM(K646:K647)</f>
        <v>0</v>
      </c>
      <c r="L648" s="440">
        <f>SUM(L646:L647)</f>
        <v>0</v>
      </c>
      <c r="M648" s="45"/>
    </row>
    <row r="649" spans="1:13" ht="12.75">
      <c r="A649" s="61"/>
      <c r="B649" s="623">
        <v>103</v>
      </c>
      <c r="C649" s="624"/>
      <c r="D649" s="624"/>
      <c r="E649" s="624"/>
      <c r="F649" s="624"/>
      <c r="G649" s="625"/>
      <c r="H649" s="440">
        <f>H648</f>
        <v>0</v>
      </c>
      <c r="I649" s="440">
        <f>I648</f>
        <v>0</v>
      </c>
      <c r="J649" s="440">
        <f>J648</f>
        <v>0</v>
      </c>
      <c r="K649" s="440">
        <f>K648</f>
        <v>0</v>
      </c>
      <c r="L649" s="440">
        <f>L648</f>
        <v>0</v>
      </c>
      <c r="M649" s="45"/>
    </row>
    <row r="650" spans="1:13" ht="12.75">
      <c r="A650" s="61"/>
      <c r="B650" s="90"/>
      <c r="C650" s="377">
        <v>705</v>
      </c>
      <c r="D650" s="378">
        <v>800</v>
      </c>
      <c r="E650" s="379">
        <v>4290000</v>
      </c>
      <c r="F650" s="378">
        <v>449</v>
      </c>
      <c r="G650" s="378">
        <v>212</v>
      </c>
      <c r="H650" s="380">
        <v>0</v>
      </c>
      <c r="I650" s="380">
        <v>-34000</v>
      </c>
      <c r="J650" s="380">
        <v>-22000</v>
      </c>
      <c r="K650" s="380">
        <v>-20000</v>
      </c>
      <c r="L650" s="380">
        <v>-76000</v>
      </c>
      <c r="M650" s="45"/>
    </row>
    <row r="651" spans="1:13" ht="12.75">
      <c r="A651" s="61"/>
      <c r="B651" s="90"/>
      <c r="C651" s="377">
        <v>705</v>
      </c>
      <c r="D651" s="378">
        <v>800</v>
      </c>
      <c r="E651" s="379">
        <v>4290000</v>
      </c>
      <c r="F651" s="378">
        <v>449</v>
      </c>
      <c r="G651" s="378">
        <v>222</v>
      </c>
      <c r="H651" s="380">
        <v>0</v>
      </c>
      <c r="I651" s="380">
        <v>-104327.6</v>
      </c>
      <c r="J651" s="380">
        <v>-30000</v>
      </c>
      <c r="K651" s="380">
        <v>-50000</v>
      </c>
      <c r="L651" s="380">
        <v>-184327.6</v>
      </c>
      <c r="M651" s="45"/>
    </row>
    <row r="652" spans="1:13" ht="12.75">
      <c r="A652" s="61"/>
      <c r="B652" s="90"/>
      <c r="C652" s="377">
        <v>705</v>
      </c>
      <c r="D652" s="378">
        <v>800</v>
      </c>
      <c r="E652" s="379">
        <v>4290000</v>
      </c>
      <c r="F652" s="378">
        <v>449</v>
      </c>
      <c r="G652" s="378">
        <v>226</v>
      </c>
      <c r="H652" s="380">
        <v>0</v>
      </c>
      <c r="I652" s="380">
        <v>-223287.1</v>
      </c>
      <c r="J652" s="380">
        <v>-50000</v>
      </c>
      <c r="K652" s="380">
        <v>-100000</v>
      </c>
      <c r="L652" s="380">
        <v>-373287.1</v>
      </c>
      <c r="M652" s="45"/>
    </row>
    <row r="653" spans="1:13" ht="12.75">
      <c r="A653" s="61"/>
      <c r="B653" s="623">
        <v>449</v>
      </c>
      <c r="C653" s="624"/>
      <c r="D653" s="624"/>
      <c r="E653" s="624"/>
      <c r="F653" s="624"/>
      <c r="G653" s="625"/>
      <c r="H653" s="440">
        <f>SUM(H650:H652)</f>
        <v>0</v>
      </c>
      <c r="I653" s="440">
        <f>SUM(I650:I652)</f>
        <v>-361614.7</v>
      </c>
      <c r="J653" s="440">
        <f>SUM(J650:J652)</f>
        <v>-102000</v>
      </c>
      <c r="K653" s="440">
        <f>SUM(K650:K652)</f>
        <v>-170000</v>
      </c>
      <c r="L653" s="440">
        <f>SUM(L650:L652)</f>
        <v>-633614.7</v>
      </c>
      <c r="M653" s="45"/>
    </row>
    <row r="654" spans="1:13" ht="12.75">
      <c r="A654" s="61"/>
      <c r="B654" s="623">
        <v>4290000</v>
      </c>
      <c r="C654" s="624"/>
      <c r="D654" s="624"/>
      <c r="E654" s="624"/>
      <c r="F654" s="624"/>
      <c r="G654" s="625"/>
      <c r="H654" s="440">
        <f>H653</f>
        <v>0</v>
      </c>
      <c r="I654" s="440">
        <f>I653</f>
        <v>-361614.7</v>
      </c>
      <c r="J654" s="440">
        <f>J653</f>
        <v>-102000</v>
      </c>
      <c r="K654" s="440">
        <f>K653</f>
        <v>-170000</v>
      </c>
      <c r="L654" s="440">
        <f>L653</f>
        <v>-633614.7</v>
      </c>
      <c r="M654" s="45"/>
    </row>
    <row r="655" spans="1:13" ht="12.75">
      <c r="A655" s="61"/>
      <c r="B655" s="90"/>
      <c r="C655" s="377">
        <v>705</v>
      </c>
      <c r="D655" s="378">
        <v>800</v>
      </c>
      <c r="E655" s="379">
        <v>5220100</v>
      </c>
      <c r="F655" s="378">
        <v>449</v>
      </c>
      <c r="G655" s="378">
        <v>212</v>
      </c>
      <c r="H655" s="380">
        <v>0</v>
      </c>
      <c r="I655" s="380">
        <v>34000</v>
      </c>
      <c r="J655" s="380">
        <v>22000</v>
      </c>
      <c r="K655" s="380">
        <v>20000</v>
      </c>
      <c r="L655" s="380">
        <v>76000</v>
      </c>
      <c r="M655" s="45"/>
    </row>
    <row r="656" spans="1:13" ht="12.75">
      <c r="A656" s="61"/>
      <c r="B656" s="90"/>
      <c r="C656" s="377">
        <v>705</v>
      </c>
      <c r="D656" s="378">
        <v>800</v>
      </c>
      <c r="E656" s="379">
        <v>5220100</v>
      </c>
      <c r="F656" s="378">
        <v>449</v>
      </c>
      <c r="G656" s="378">
        <v>222</v>
      </c>
      <c r="H656" s="380">
        <v>0</v>
      </c>
      <c r="I656" s="380">
        <v>104327.6</v>
      </c>
      <c r="J656" s="380">
        <v>30000</v>
      </c>
      <c r="K656" s="380">
        <v>50000</v>
      </c>
      <c r="L656" s="380">
        <v>184327.6</v>
      </c>
      <c r="M656" s="45"/>
    </row>
    <row r="657" spans="1:13" ht="12.75">
      <c r="A657" s="61"/>
      <c r="B657" s="90"/>
      <c r="C657" s="377">
        <v>705</v>
      </c>
      <c r="D657" s="378">
        <v>800</v>
      </c>
      <c r="E657" s="379">
        <v>5220100</v>
      </c>
      <c r="F657" s="378">
        <v>449</v>
      </c>
      <c r="G657" s="378">
        <v>226</v>
      </c>
      <c r="H657" s="380">
        <v>0</v>
      </c>
      <c r="I657" s="380">
        <v>223287.1</v>
      </c>
      <c r="J657" s="380">
        <v>50000</v>
      </c>
      <c r="K657" s="380">
        <v>100000</v>
      </c>
      <c r="L657" s="380">
        <v>373287.1</v>
      </c>
      <c r="M657" s="45"/>
    </row>
    <row r="658" spans="1:13" ht="12.75">
      <c r="A658" s="61"/>
      <c r="B658" s="623">
        <v>449</v>
      </c>
      <c r="C658" s="624"/>
      <c r="D658" s="624"/>
      <c r="E658" s="624"/>
      <c r="F658" s="624"/>
      <c r="G658" s="625"/>
      <c r="H658" s="440">
        <f>SUM(H655:H657)</f>
        <v>0</v>
      </c>
      <c r="I658" s="440">
        <f>SUM(I655:I657)</f>
        <v>361614.7</v>
      </c>
      <c r="J658" s="440">
        <f>SUM(J655:J657)</f>
        <v>102000</v>
      </c>
      <c r="K658" s="440">
        <f>SUM(K655:K657)</f>
        <v>170000</v>
      </c>
      <c r="L658" s="440">
        <f>SUM(L655:L657)</f>
        <v>633614.7</v>
      </c>
      <c r="M658" s="45"/>
    </row>
    <row r="659" spans="1:13" ht="12.75">
      <c r="A659" s="61"/>
      <c r="B659" s="623">
        <v>5220100</v>
      </c>
      <c r="C659" s="624"/>
      <c r="D659" s="624"/>
      <c r="E659" s="624"/>
      <c r="F659" s="624"/>
      <c r="G659" s="625"/>
      <c r="H659" s="440">
        <f>H658</f>
        <v>0</v>
      </c>
      <c r="I659" s="440">
        <f>I658</f>
        <v>361614.7</v>
      </c>
      <c r="J659" s="440">
        <f>J658</f>
        <v>102000</v>
      </c>
      <c r="K659" s="440">
        <f>K658</f>
        <v>170000</v>
      </c>
      <c r="L659" s="440">
        <f>L658</f>
        <v>633614.7</v>
      </c>
      <c r="M659" s="45"/>
    </row>
    <row r="660" spans="1:13" ht="12.75">
      <c r="A660" s="61"/>
      <c r="B660" s="623">
        <v>705</v>
      </c>
      <c r="C660" s="624"/>
      <c r="D660" s="624"/>
      <c r="E660" s="624"/>
      <c r="F660" s="624"/>
      <c r="G660" s="625"/>
      <c r="H660" s="441">
        <f>H659+H654</f>
        <v>0</v>
      </c>
      <c r="I660" s="441">
        <f>I659+I654</f>
        <v>0</v>
      </c>
      <c r="J660" s="441">
        <f>J659+J654</f>
        <v>0</v>
      </c>
      <c r="K660" s="441">
        <f>K659+K654</f>
        <v>0</v>
      </c>
      <c r="L660" s="441">
        <f>L659+L654</f>
        <v>0</v>
      </c>
      <c r="M660" s="45"/>
    </row>
    <row r="661" spans="1:13" ht="12.75">
      <c r="A661" s="61"/>
      <c r="B661" s="621">
        <v>800</v>
      </c>
      <c r="C661" s="622"/>
      <c r="D661" s="622"/>
      <c r="E661" s="622"/>
      <c r="F661" s="622"/>
      <c r="G661" s="622"/>
      <c r="H661" s="77">
        <f>H660+H649</f>
        <v>0</v>
      </c>
      <c r="I661" s="77">
        <f>I660+I649</f>
        <v>0</v>
      </c>
      <c r="J661" s="77">
        <f>J660+J649</f>
        <v>0</v>
      </c>
      <c r="K661" s="77">
        <f>K660+K649</f>
        <v>0</v>
      </c>
      <c r="L661" s="77">
        <f>L660+L649</f>
        <v>0</v>
      </c>
      <c r="M661" s="100"/>
    </row>
    <row r="662" spans="2:13" ht="12.75">
      <c r="B662" s="727"/>
      <c r="C662" s="581" t="s">
        <v>29</v>
      </c>
      <c r="D662" s="581"/>
      <c r="E662" s="581"/>
      <c r="F662" s="581"/>
      <c r="G662" s="581"/>
      <c r="H662" s="581"/>
      <c r="I662" s="581"/>
      <c r="J662" s="581"/>
      <c r="K662" s="581"/>
      <c r="L662" s="581"/>
      <c r="M662" s="582"/>
    </row>
    <row r="663" spans="2:13" ht="12.75">
      <c r="B663" s="727"/>
      <c r="C663" s="442">
        <v>105</v>
      </c>
      <c r="D663" s="443">
        <v>801</v>
      </c>
      <c r="E663" s="444">
        <v>10000</v>
      </c>
      <c r="F663" s="443">
        <v>68</v>
      </c>
      <c r="G663" s="443">
        <v>226</v>
      </c>
      <c r="H663" s="445">
        <v>0</v>
      </c>
      <c r="I663" s="445">
        <v>0</v>
      </c>
      <c r="J663" s="445">
        <v>-72000</v>
      </c>
      <c r="K663" s="445">
        <v>0</v>
      </c>
      <c r="L663" s="445">
        <v>-72000</v>
      </c>
      <c r="M663" s="103"/>
    </row>
    <row r="664" spans="2:13" ht="12.75">
      <c r="B664" s="727"/>
      <c r="C664" s="442">
        <v>105</v>
      </c>
      <c r="D664" s="443">
        <v>801</v>
      </c>
      <c r="E664" s="444">
        <v>10000</v>
      </c>
      <c r="F664" s="443">
        <v>68</v>
      </c>
      <c r="G664" s="443">
        <v>310</v>
      </c>
      <c r="H664" s="445">
        <v>0</v>
      </c>
      <c r="I664" s="445">
        <v>0</v>
      </c>
      <c r="J664" s="445">
        <v>-49613</v>
      </c>
      <c r="K664" s="445">
        <v>-77100</v>
      </c>
      <c r="L664" s="445">
        <v>-126713</v>
      </c>
      <c r="M664" s="103"/>
    </row>
    <row r="665" spans="2:13" ht="12.75">
      <c r="B665" s="727"/>
      <c r="C665" s="442">
        <v>105</v>
      </c>
      <c r="D665" s="443">
        <v>801</v>
      </c>
      <c r="E665" s="444">
        <v>5220100</v>
      </c>
      <c r="F665" s="443">
        <v>68</v>
      </c>
      <c r="G665" s="443">
        <v>226</v>
      </c>
      <c r="H665" s="445">
        <v>0</v>
      </c>
      <c r="I665" s="445">
        <v>0</v>
      </c>
      <c r="J665" s="445">
        <v>72000</v>
      </c>
      <c r="K665" s="445">
        <v>0</v>
      </c>
      <c r="L665" s="445">
        <v>72000</v>
      </c>
      <c r="M665" s="103"/>
    </row>
    <row r="666" spans="2:13" ht="12.75">
      <c r="B666" s="727"/>
      <c r="C666" s="442">
        <v>105</v>
      </c>
      <c r="D666" s="443">
        <v>801</v>
      </c>
      <c r="E666" s="444">
        <v>5220100</v>
      </c>
      <c r="F666" s="443">
        <v>68</v>
      </c>
      <c r="G666" s="443">
        <v>310</v>
      </c>
      <c r="H666" s="445">
        <v>0</v>
      </c>
      <c r="I666" s="445">
        <v>0</v>
      </c>
      <c r="J666" s="445">
        <v>49613</v>
      </c>
      <c r="K666" s="445">
        <v>77100</v>
      </c>
      <c r="L666" s="445">
        <v>126713</v>
      </c>
      <c r="M666" s="103"/>
    </row>
    <row r="667" spans="2:13" ht="12.75">
      <c r="B667" s="519">
        <v>68</v>
      </c>
      <c r="C667" s="520"/>
      <c r="D667" s="520"/>
      <c r="E667" s="520"/>
      <c r="F667" s="520"/>
      <c r="G667" s="510"/>
      <c r="H667" s="446">
        <f>SUM(H663:H666)</f>
        <v>0</v>
      </c>
      <c r="I667" s="446">
        <f>SUM(I663:I666)</f>
        <v>0</v>
      </c>
      <c r="J667" s="446">
        <f>SUM(J663:J666)</f>
        <v>0</v>
      </c>
      <c r="K667" s="446">
        <f>SUM(K663:K666)</f>
        <v>0</v>
      </c>
      <c r="L667" s="446">
        <f>SUM(L663:L666)</f>
        <v>0</v>
      </c>
      <c r="M667" s="103"/>
    </row>
    <row r="668" spans="2:13" ht="12.75">
      <c r="B668" s="519">
        <v>105</v>
      </c>
      <c r="C668" s="520"/>
      <c r="D668" s="520"/>
      <c r="E668" s="520"/>
      <c r="F668" s="520"/>
      <c r="G668" s="510"/>
      <c r="H668" s="446">
        <f>H667</f>
        <v>0</v>
      </c>
      <c r="I668" s="446">
        <f>I667</f>
        <v>0</v>
      </c>
      <c r="J668" s="446">
        <f>J667</f>
        <v>0</v>
      </c>
      <c r="K668" s="446">
        <f>K667</f>
        <v>0</v>
      </c>
      <c r="L668" s="446">
        <f>L667</f>
        <v>0</v>
      </c>
      <c r="M668" s="103"/>
    </row>
    <row r="669" spans="2:13" ht="12.75">
      <c r="B669" s="729"/>
      <c r="C669" s="442">
        <v>115</v>
      </c>
      <c r="D669" s="443">
        <v>801</v>
      </c>
      <c r="E669" s="444">
        <v>10000</v>
      </c>
      <c r="F669" s="443">
        <v>21</v>
      </c>
      <c r="G669" s="443">
        <v>211</v>
      </c>
      <c r="H669" s="445">
        <v>0</v>
      </c>
      <c r="I669" s="445">
        <v>130564</v>
      </c>
      <c r="J669" s="445">
        <v>0</v>
      </c>
      <c r="K669" s="445">
        <v>0</v>
      </c>
      <c r="L669" s="445">
        <v>130564</v>
      </c>
      <c r="M669" s="103"/>
    </row>
    <row r="670" spans="2:13" ht="12.75">
      <c r="B670" s="729"/>
      <c r="C670" s="442">
        <v>115</v>
      </c>
      <c r="D670" s="443">
        <v>801</v>
      </c>
      <c r="E670" s="444">
        <v>10000</v>
      </c>
      <c r="F670" s="443">
        <v>21</v>
      </c>
      <c r="G670" s="443">
        <v>213</v>
      </c>
      <c r="H670" s="445">
        <v>0</v>
      </c>
      <c r="I670" s="445">
        <v>34210</v>
      </c>
      <c r="J670" s="445">
        <v>0</v>
      </c>
      <c r="K670" s="445">
        <v>0</v>
      </c>
      <c r="L670" s="445">
        <v>34210</v>
      </c>
      <c r="M670" s="103"/>
    </row>
    <row r="671" spans="2:13" ht="12.75">
      <c r="B671" s="729"/>
      <c r="C671" s="442">
        <v>115</v>
      </c>
      <c r="D671" s="443">
        <v>801</v>
      </c>
      <c r="E671" s="444">
        <v>10000</v>
      </c>
      <c r="F671" s="443">
        <v>21</v>
      </c>
      <c r="G671" s="443">
        <v>221</v>
      </c>
      <c r="H671" s="445">
        <v>0</v>
      </c>
      <c r="I671" s="445">
        <v>40000</v>
      </c>
      <c r="J671" s="445">
        <v>0</v>
      </c>
      <c r="K671" s="445">
        <v>0</v>
      </c>
      <c r="L671" s="445">
        <v>40000</v>
      </c>
      <c r="M671" s="103"/>
    </row>
    <row r="672" spans="2:13" ht="12.75">
      <c r="B672" s="729"/>
      <c r="C672" s="442">
        <v>115</v>
      </c>
      <c r="D672" s="443">
        <v>801</v>
      </c>
      <c r="E672" s="444">
        <v>10000</v>
      </c>
      <c r="F672" s="443">
        <v>21</v>
      </c>
      <c r="G672" s="443">
        <v>223</v>
      </c>
      <c r="H672" s="445">
        <v>0</v>
      </c>
      <c r="I672" s="445">
        <v>18163</v>
      </c>
      <c r="J672" s="445">
        <v>0</v>
      </c>
      <c r="K672" s="445">
        <v>0</v>
      </c>
      <c r="L672" s="445">
        <v>18163</v>
      </c>
      <c r="M672" s="103"/>
    </row>
    <row r="673" spans="2:13" ht="12.75">
      <c r="B673" s="729"/>
      <c r="C673" s="442">
        <v>115</v>
      </c>
      <c r="D673" s="443">
        <v>801</v>
      </c>
      <c r="E673" s="444">
        <v>10000</v>
      </c>
      <c r="F673" s="443">
        <v>21</v>
      </c>
      <c r="G673" s="443">
        <v>225</v>
      </c>
      <c r="H673" s="445">
        <v>0</v>
      </c>
      <c r="I673" s="445">
        <v>3000</v>
      </c>
      <c r="J673" s="445">
        <v>0</v>
      </c>
      <c r="K673" s="445">
        <v>0</v>
      </c>
      <c r="L673" s="445">
        <v>3000</v>
      </c>
      <c r="M673" s="103"/>
    </row>
    <row r="674" spans="2:13" ht="12.75">
      <c r="B674" s="729"/>
      <c r="C674" s="442">
        <v>115</v>
      </c>
      <c r="D674" s="443">
        <v>801</v>
      </c>
      <c r="E674" s="444">
        <v>10000</v>
      </c>
      <c r="F674" s="443">
        <v>21</v>
      </c>
      <c r="G674" s="443">
        <v>340</v>
      </c>
      <c r="H674" s="445">
        <v>0</v>
      </c>
      <c r="I674" s="445">
        <v>13763</v>
      </c>
      <c r="J674" s="445">
        <v>0</v>
      </c>
      <c r="K674" s="445">
        <v>0</v>
      </c>
      <c r="L674" s="445">
        <v>13763</v>
      </c>
      <c r="M674" s="103"/>
    </row>
    <row r="675" spans="2:13" ht="38.25">
      <c r="B675" s="519">
        <v>21</v>
      </c>
      <c r="C675" s="520"/>
      <c r="D675" s="520"/>
      <c r="E675" s="520"/>
      <c r="F675" s="520"/>
      <c r="G675" s="510"/>
      <c r="H675" s="446">
        <f>SUM(H669:H674)</f>
        <v>0</v>
      </c>
      <c r="I675" s="446">
        <f>SUM(I669:I674)</f>
        <v>239700</v>
      </c>
      <c r="J675" s="446">
        <f>SUM(J669:J674)</f>
        <v>0</v>
      </c>
      <c r="K675" s="446">
        <f>SUM(K669:K674)</f>
        <v>0</v>
      </c>
      <c r="L675" s="446">
        <f>SUM(L669:L674)</f>
        <v>239700</v>
      </c>
      <c r="M675" s="447" t="s">
        <v>314</v>
      </c>
    </row>
    <row r="676" spans="2:13" ht="12.75">
      <c r="B676" s="729"/>
      <c r="C676" s="442">
        <v>115</v>
      </c>
      <c r="D676" s="443">
        <v>801</v>
      </c>
      <c r="E676" s="444">
        <v>10000</v>
      </c>
      <c r="F676" s="443">
        <v>23</v>
      </c>
      <c r="G676" s="443">
        <v>211</v>
      </c>
      <c r="H676" s="445">
        <v>0</v>
      </c>
      <c r="I676" s="445">
        <v>6000</v>
      </c>
      <c r="J676" s="445">
        <v>0</v>
      </c>
      <c r="K676" s="445">
        <v>0</v>
      </c>
      <c r="L676" s="445">
        <v>6000</v>
      </c>
      <c r="M676" s="103"/>
    </row>
    <row r="677" spans="2:13" ht="12.75">
      <c r="B677" s="729"/>
      <c r="C677" s="442">
        <v>115</v>
      </c>
      <c r="D677" s="443">
        <v>801</v>
      </c>
      <c r="E677" s="444">
        <v>10000</v>
      </c>
      <c r="F677" s="443">
        <v>23</v>
      </c>
      <c r="G677" s="443">
        <v>212</v>
      </c>
      <c r="H677" s="445">
        <v>0</v>
      </c>
      <c r="I677" s="445">
        <v>5500</v>
      </c>
      <c r="J677" s="445">
        <v>0</v>
      </c>
      <c r="K677" s="445">
        <v>0</v>
      </c>
      <c r="L677" s="445">
        <v>5500</v>
      </c>
      <c r="M677" s="103"/>
    </row>
    <row r="678" spans="2:13" ht="12.75">
      <c r="B678" s="729"/>
      <c r="C678" s="442">
        <v>115</v>
      </c>
      <c r="D678" s="443">
        <v>801</v>
      </c>
      <c r="E678" s="444">
        <v>10000</v>
      </c>
      <c r="F678" s="443">
        <v>23</v>
      </c>
      <c r="G678" s="443">
        <v>221</v>
      </c>
      <c r="H678" s="445">
        <v>0</v>
      </c>
      <c r="I678" s="445">
        <v>51000</v>
      </c>
      <c r="J678" s="445">
        <v>0</v>
      </c>
      <c r="K678" s="445">
        <v>0</v>
      </c>
      <c r="L678" s="445">
        <v>51000</v>
      </c>
      <c r="M678" s="103"/>
    </row>
    <row r="679" spans="2:13" ht="12.75">
      <c r="B679" s="729"/>
      <c r="C679" s="442">
        <v>115</v>
      </c>
      <c r="D679" s="443">
        <v>801</v>
      </c>
      <c r="E679" s="444">
        <v>10000</v>
      </c>
      <c r="F679" s="443">
        <v>23</v>
      </c>
      <c r="G679" s="443">
        <v>222</v>
      </c>
      <c r="H679" s="445">
        <v>0</v>
      </c>
      <c r="I679" s="445">
        <v>261118</v>
      </c>
      <c r="J679" s="445">
        <v>0</v>
      </c>
      <c r="K679" s="445">
        <v>0</v>
      </c>
      <c r="L679" s="445">
        <v>261118</v>
      </c>
      <c r="M679" s="103"/>
    </row>
    <row r="680" spans="2:13" ht="12.75">
      <c r="B680" s="729"/>
      <c r="C680" s="442">
        <v>115</v>
      </c>
      <c r="D680" s="443">
        <v>801</v>
      </c>
      <c r="E680" s="444">
        <v>10000</v>
      </c>
      <c r="F680" s="443">
        <v>23</v>
      </c>
      <c r="G680" s="443">
        <v>223</v>
      </c>
      <c r="H680" s="445">
        <v>0</v>
      </c>
      <c r="I680" s="445">
        <v>34704</v>
      </c>
      <c r="J680" s="445">
        <v>0</v>
      </c>
      <c r="K680" s="445">
        <v>0</v>
      </c>
      <c r="L680" s="445">
        <v>34704</v>
      </c>
      <c r="M680" s="103"/>
    </row>
    <row r="681" spans="2:13" ht="12.75">
      <c r="B681" s="729"/>
      <c r="C681" s="442">
        <v>115</v>
      </c>
      <c r="D681" s="443">
        <v>801</v>
      </c>
      <c r="E681" s="444">
        <v>10000</v>
      </c>
      <c r="F681" s="443">
        <v>23</v>
      </c>
      <c r="G681" s="443">
        <v>224</v>
      </c>
      <c r="H681" s="445">
        <v>0</v>
      </c>
      <c r="I681" s="445">
        <v>11578</v>
      </c>
      <c r="J681" s="445">
        <v>0</v>
      </c>
      <c r="K681" s="445">
        <v>0</v>
      </c>
      <c r="L681" s="445">
        <v>11578</v>
      </c>
      <c r="M681" s="103"/>
    </row>
    <row r="682" spans="2:13" ht="12.75">
      <c r="B682" s="729"/>
      <c r="C682" s="442">
        <v>115</v>
      </c>
      <c r="D682" s="443">
        <v>801</v>
      </c>
      <c r="E682" s="444">
        <v>10000</v>
      </c>
      <c r="F682" s="443">
        <v>23</v>
      </c>
      <c r="G682" s="443">
        <v>225</v>
      </c>
      <c r="H682" s="445">
        <v>0</v>
      </c>
      <c r="I682" s="445">
        <v>5200</v>
      </c>
      <c r="J682" s="445">
        <v>0</v>
      </c>
      <c r="K682" s="445">
        <v>0</v>
      </c>
      <c r="L682" s="445">
        <v>5200</v>
      </c>
      <c r="M682" s="103"/>
    </row>
    <row r="683" spans="2:13" ht="12.75">
      <c r="B683" s="729"/>
      <c r="C683" s="442">
        <v>115</v>
      </c>
      <c r="D683" s="443">
        <v>801</v>
      </c>
      <c r="E683" s="444">
        <v>10000</v>
      </c>
      <c r="F683" s="443">
        <v>23</v>
      </c>
      <c r="G683" s="443">
        <v>226</v>
      </c>
      <c r="H683" s="445">
        <v>0</v>
      </c>
      <c r="I683" s="445">
        <v>30400</v>
      </c>
      <c r="J683" s="445">
        <v>0</v>
      </c>
      <c r="K683" s="445">
        <v>0</v>
      </c>
      <c r="L683" s="445">
        <v>30400</v>
      </c>
      <c r="M683" s="103"/>
    </row>
    <row r="684" spans="2:13" ht="12.75">
      <c r="B684" s="729"/>
      <c r="C684" s="442">
        <v>115</v>
      </c>
      <c r="D684" s="443">
        <v>801</v>
      </c>
      <c r="E684" s="444">
        <v>10000</v>
      </c>
      <c r="F684" s="443">
        <v>23</v>
      </c>
      <c r="G684" s="443">
        <v>340</v>
      </c>
      <c r="H684" s="445">
        <v>0</v>
      </c>
      <c r="I684" s="445">
        <v>9000</v>
      </c>
      <c r="J684" s="445">
        <v>0</v>
      </c>
      <c r="K684" s="445">
        <v>0</v>
      </c>
      <c r="L684" s="445">
        <v>9000</v>
      </c>
      <c r="M684" s="103"/>
    </row>
    <row r="685" spans="2:13" ht="38.25">
      <c r="B685" s="519">
        <v>23</v>
      </c>
      <c r="C685" s="520"/>
      <c r="D685" s="520"/>
      <c r="E685" s="520"/>
      <c r="F685" s="520"/>
      <c r="G685" s="510"/>
      <c r="H685" s="446">
        <f>SUM(H676:H684)</f>
        <v>0</v>
      </c>
      <c r="I685" s="446">
        <f>SUM(I676:I684)</f>
        <v>414500</v>
      </c>
      <c r="J685" s="446">
        <f>SUM(J676:J684)</f>
        <v>0</v>
      </c>
      <c r="K685" s="446">
        <f>SUM(K676:K684)</f>
        <v>0</v>
      </c>
      <c r="L685" s="446">
        <f>SUM(L676:L684)</f>
        <v>414500</v>
      </c>
      <c r="M685" s="447" t="s">
        <v>315</v>
      </c>
    </row>
    <row r="686" spans="2:13" ht="12.75">
      <c r="B686" s="519">
        <v>10000</v>
      </c>
      <c r="C686" s="520"/>
      <c r="D686" s="520"/>
      <c r="E686" s="520"/>
      <c r="F686" s="520"/>
      <c r="G686" s="510"/>
      <c r="H686" s="446">
        <f>H685+H675</f>
        <v>0</v>
      </c>
      <c r="I686" s="446">
        <f>I685+I675</f>
        <v>654200</v>
      </c>
      <c r="J686" s="446">
        <f>J685+J675</f>
        <v>0</v>
      </c>
      <c r="K686" s="446">
        <f>K685+K675</f>
        <v>0</v>
      </c>
      <c r="L686" s="446">
        <f>L685+L675</f>
        <v>654200</v>
      </c>
      <c r="M686" s="103"/>
    </row>
    <row r="687" spans="2:13" ht="12.75">
      <c r="B687" s="727"/>
      <c r="C687" s="442">
        <v>115</v>
      </c>
      <c r="D687" s="443">
        <v>801</v>
      </c>
      <c r="E687" s="444">
        <v>930000</v>
      </c>
      <c r="F687" s="443">
        <v>327</v>
      </c>
      <c r="G687" s="443">
        <v>310</v>
      </c>
      <c r="H687" s="445">
        <v>0</v>
      </c>
      <c r="I687" s="445">
        <v>0</v>
      </c>
      <c r="J687" s="445">
        <v>-56500</v>
      </c>
      <c r="K687" s="445">
        <v>0</v>
      </c>
      <c r="L687" s="445">
        <v>-56500</v>
      </c>
      <c r="M687" s="103"/>
    </row>
    <row r="688" spans="2:13" ht="12.75">
      <c r="B688" s="519">
        <v>327</v>
      </c>
      <c r="C688" s="520"/>
      <c r="D688" s="520"/>
      <c r="E688" s="520"/>
      <c r="F688" s="520"/>
      <c r="G688" s="510"/>
      <c r="H688" s="446">
        <f>H687</f>
        <v>0</v>
      </c>
      <c r="I688" s="446">
        <f aca="true" t="shared" si="58" ref="I688:L689">I687</f>
        <v>0</v>
      </c>
      <c r="J688" s="446">
        <f t="shared" si="58"/>
        <v>-56500</v>
      </c>
      <c r="K688" s="446">
        <f t="shared" si="58"/>
        <v>0</v>
      </c>
      <c r="L688" s="446">
        <f t="shared" si="58"/>
        <v>-56500</v>
      </c>
      <c r="M688" s="103"/>
    </row>
    <row r="689" spans="2:13" ht="12.75">
      <c r="B689" s="519">
        <v>930000</v>
      </c>
      <c r="C689" s="520"/>
      <c r="D689" s="520"/>
      <c r="E689" s="520"/>
      <c r="F689" s="520"/>
      <c r="G689" s="510"/>
      <c r="H689" s="446">
        <f>H688</f>
        <v>0</v>
      </c>
      <c r="I689" s="446">
        <f t="shared" si="58"/>
        <v>0</v>
      </c>
      <c r="J689" s="446">
        <f t="shared" si="58"/>
        <v>-56500</v>
      </c>
      <c r="K689" s="446">
        <f t="shared" si="58"/>
        <v>0</v>
      </c>
      <c r="L689" s="446">
        <f t="shared" si="58"/>
        <v>-56500</v>
      </c>
      <c r="M689" s="103"/>
    </row>
    <row r="690" spans="2:13" ht="12.75">
      <c r="B690" s="729"/>
      <c r="C690" s="442">
        <v>115</v>
      </c>
      <c r="D690" s="443">
        <v>801</v>
      </c>
      <c r="E690" s="444">
        <v>5190000</v>
      </c>
      <c r="F690" s="443">
        <v>518</v>
      </c>
      <c r="G690" s="443">
        <v>211</v>
      </c>
      <c r="H690" s="445">
        <v>0</v>
      </c>
      <c r="I690" s="445">
        <v>-2950600</v>
      </c>
      <c r="J690" s="445">
        <v>-1475300</v>
      </c>
      <c r="K690" s="445">
        <v>-1475300</v>
      </c>
      <c r="L690" s="445">
        <v>-5901200</v>
      </c>
      <c r="M690" s="103"/>
    </row>
    <row r="691" spans="2:13" ht="12.75">
      <c r="B691" s="729"/>
      <c r="C691" s="442">
        <v>115</v>
      </c>
      <c r="D691" s="443">
        <v>801</v>
      </c>
      <c r="E691" s="444">
        <v>5190000</v>
      </c>
      <c r="F691" s="443">
        <v>518</v>
      </c>
      <c r="G691" s="443">
        <v>212</v>
      </c>
      <c r="H691" s="445">
        <v>0</v>
      </c>
      <c r="I691" s="445">
        <v>-4000</v>
      </c>
      <c r="J691" s="445">
        <v>-2000</v>
      </c>
      <c r="K691" s="445">
        <v>-2000</v>
      </c>
      <c r="L691" s="445">
        <v>-8000</v>
      </c>
      <c r="M691" s="103"/>
    </row>
    <row r="692" spans="2:13" ht="12.75">
      <c r="B692" s="729"/>
      <c r="C692" s="442">
        <v>115</v>
      </c>
      <c r="D692" s="443">
        <v>801</v>
      </c>
      <c r="E692" s="444">
        <v>5190000</v>
      </c>
      <c r="F692" s="443">
        <v>518</v>
      </c>
      <c r="G692" s="443">
        <v>213</v>
      </c>
      <c r="H692" s="445">
        <v>0</v>
      </c>
      <c r="I692" s="445">
        <v>-763460</v>
      </c>
      <c r="J692" s="445">
        <v>-381730</v>
      </c>
      <c r="K692" s="445">
        <v>-381730</v>
      </c>
      <c r="L692" s="445">
        <v>-1526920</v>
      </c>
      <c r="M692" s="103"/>
    </row>
    <row r="693" spans="2:13" ht="12.75">
      <c r="B693" s="729"/>
      <c r="C693" s="442">
        <v>115</v>
      </c>
      <c r="D693" s="443">
        <v>801</v>
      </c>
      <c r="E693" s="444">
        <v>5190000</v>
      </c>
      <c r="F693" s="443">
        <v>518</v>
      </c>
      <c r="G693" s="443">
        <v>221</v>
      </c>
      <c r="H693" s="445">
        <v>0</v>
      </c>
      <c r="I693" s="445">
        <v>-80000</v>
      </c>
      <c r="J693" s="445">
        <v>-50000</v>
      </c>
      <c r="K693" s="445">
        <v>-50000</v>
      </c>
      <c r="L693" s="445">
        <v>-180000</v>
      </c>
      <c r="M693" s="103"/>
    </row>
    <row r="694" spans="2:13" ht="12.75">
      <c r="B694" s="729"/>
      <c r="C694" s="442">
        <v>115</v>
      </c>
      <c r="D694" s="443">
        <v>801</v>
      </c>
      <c r="E694" s="444">
        <v>5190000</v>
      </c>
      <c r="F694" s="443">
        <v>518</v>
      </c>
      <c r="G694" s="443">
        <v>222</v>
      </c>
      <c r="H694" s="445">
        <v>0</v>
      </c>
      <c r="I694" s="445">
        <v>-20000</v>
      </c>
      <c r="J694" s="445">
        <v>-10000</v>
      </c>
      <c r="K694" s="445">
        <v>-10000</v>
      </c>
      <c r="L694" s="445">
        <v>-40000</v>
      </c>
      <c r="M694" s="103"/>
    </row>
    <row r="695" spans="2:13" ht="12.75">
      <c r="B695" s="729"/>
      <c r="C695" s="442">
        <v>115</v>
      </c>
      <c r="D695" s="443">
        <v>801</v>
      </c>
      <c r="E695" s="444">
        <v>5190000</v>
      </c>
      <c r="F695" s="443">
        <v>518</v>
      </c>
      <c r="G695" s="443">
        <v>223</v>
      </c>
      <c r="H695" s="445">
        <v>0</v>
      </c>
      <c r="I695" s="445">
        <v>-94000</v>
      </c>
      <c r="J695" s="445">
        <v>-47000</v>
      </c>
      <c r="K695" s="445">
        <v>-47000</v>
      </c>
      <c r="L695" s="445">
        <v>-188000</v>
      </c>
      <c r="M695" s="103"/>
    </row>
    <row r="696" spans="2:13" ht="12.75">
      <c r="B696" s="729"/>
      <c r="C696" s="442">
        <v>115</v>
      </c>
      <c r="D696" s="443">
        <v>801</v>
      </c>
      <c r="E696" s="444">
        <v>5190000</v>
      </c>
      <c r="F696" s="443">
        <v>518</v>
      </c>
      <c r="G696" s="443">
        <v>224</v>
      </c>
      <c r="H696" s="445">
        <v>0</v>
      </c>
      <c r="I696" s="445">
        <v>-590000</v>
      </c>
      <c r="J696" s="445">
        <v>-295000</v>
      </c>
      <c r="K696" s="445">
        <v>-295000</v>
      </c>
      <c r="L696" s="445">
        <v>-1180000</v>
      </c>
      <c r="M696" s="103"/>
    </row>
    <row r="697" spans="2:13" ht="12.75">
      <c r="B697" s="729"/>
      <c r="C697" s="442">
        <v>115</v>
      </c>
      <c r="D697" s="443">
        <v>801</v>
      </c>
      <c r="E697" s="444">
        <v>5190000</v>
      </c>
      <c r="F697" s="443">
        <v>518</v>
      </c>
      <c r="G697" s="443">
        <v>225</v>
      </c>
      <c r="H697" s="445">
        <v>0</v>
      </c>
      <c r="I697" s="445">
        <v>-386259</v>
      </c>
      <c r="J697" s="445">
        <v>-70000</v>
      </c>
      <c r="K697" s="445">
        <v>-70000</v>
      </c>
      <c r="L697" s="445">
        <v>-526259</v>
      </c>
      <c r="M697" s="103"/>
    </row>
    <row r="698" spans="2:13" ht="12.75">
      <c r="B698" s="729"/>
      <c r="C698" s="442">
        <v>115</v>
      </c>
      <c r="D698" s="443">
        <v>801</v>
      </c>
      <c r="E698" s="444">
        <v>5190000</v>
      </c>
      <c r="F698" s="443">
        <v>518</v>
      </c>
      <c r="G698" s="443">
        <v>226</v>
      </c>
      <c r="H698" s="445">
        <v>0</v>
      </c>
      <c r="I698" s="445">
        <v>-210000</v>
      </c>
      <c r="J698" s="445">
        <v>-35000</v>
      </c>
      <c r="K698" s="445">
        <v>-35000</v>
      </c>
      <c r="L698" s="445">
        <v>-280000</v>
      </c>
      <c r="M698" s="103"/>
    </row>
    <row r="699" spans="2:13" ht="12.75">
      <c r="B699" s="729"/>
      <c r="C699" s="442">
        <v>115</v>
      </c>
      <c r="D699" s="443">
        <v>801</v>
      </c>
      <c r="E699" s="444">
        <v>5190000</v>
      </c>
      <c r="F699" s="443">
        <v>518</v>
      </c>
      <c r="G699" s="443">
        <v>290</v>
      </c>
      <c r="H699" s="445">
        <v>0</v>
      </c>
      <c r="I699" s="445">
        <v>-25000</v>
      </c>
      <c r="J699" s="445">
        <v>-30000</v>
      </c>
      <c r="K699" s="445">
        <v>-30000</v>
      </c>
      <c r="L699" s="445">
        <v>-85000</v>
      </c>
      <c r="M699" s="103"/>
    </row>
    <row r="700" spans="2:13" ht="12.75">
      <c r="B700" s="729"/>
      <c r="C700" s="442">
        <v>115</v>
      </c>
      <c r="D700" s="443">
        <v>801</v>
      </c>
      <c r="E700" s="444">
        <v>5190000</v>
      </c>
      <c r="F700" s="443">
        <v>518</v>
      </c>
      <c r="G700" s="443">
        <v>310</v>
      </c>
      <c r="H700" s="445">
        <v>0</v>
      </c>
      <c r="I700" s="445">
        <v>-356000</v>
      </c>
      <c r="J700" s="445">
        <v>-198000</v>
      </c>
      <c r="K700" s="445">
        <v>-198000</v>
      </c>
      <c r="L700" s="445">
        <v>-752000</v>
      </c>
      <c r="M700" s="103"/>
    </row>
    <row r="701" spans="2:13" ht="12.75">
      <c r="B701" s="729"/>
      <c r="C701" s="442">
        <v>115</v>
      </c>
      <c r="D701" s="443">
        <v>801</v>
      </c>
      <c r="E701" s="444">
        <v>5190000</v>
      </c>
      <c r="F701" s="443">
        <v>518</v>
      </c>
      <c r="G701" s="443">
        <v>340</v>
      </c>
      <c r="H701" s="445">
        <v>0</v>
      </c>
      <c r="I701" s="445">
        <v>-230940</v>
      </c>
      <c r="J701" s="445">
        <v>-119970</v>
      </c>
      <c r="K701" s="445">
        <v>-119970</v>
      </c>
      <c r="L701" s="445">
        <v>-470880</v>
      </c>
      <c r="M701" s="103"/>
    </row>
    <row r="702" spans="2:13" ht="12.75">
      <c r="B702" s="519">
        <v>518</v>
      </c>
      <c r="C702" s="520"/>
      <c r="D702" s="520"/>
      <c r="E702" s="520"/>
      <c r="F702" s="520"/>
      <c r="G702" s="510"/>
      <c r="H702" s="446">
        <f>SUM(H690:H701)</f>
        <v>0</v>
      </c>
      <c r="I702" s="446">
        <f>SUM(I690:I701)</f>
        <v>-5710259</v>
      </c>
      <c r="J702" s="446">
        <f>SUM(J690:J701)</f>
        <v>-2714000</v>
      </c>
      <c r="K702" s="446">
        <f>SUM(K690:K701)</f>
        <v>-2714000</v>
      </c>
      <c r="L702" s="446">
        <f>SUM(L690:L701)</f>
        <v>-11138259</v>
      </c>
      <c r="M702" s="103"/>
    </row>
    <row r="703" spans="2:13" ht="12.75">
      <c r="B703" s="519">
        <v>5190000</v>
      </c>
      <c r="C703" s="520"/>
      <c r="D703" s="520"/>
      <c r="E703" s="520"/>
      <c r="F703" s="520"/>
      <c r="G703" s="510"/>
      <c r="H703" s="446">
        <f>H702</f>
        <v>0</v>
      </c>
      <c r="I703" s="446">
        <f>I702</f>
        <v>-5710259</v>
      </c>
      <c r="J703" s="446">
        <f>J702</f>
        <v>-2714000</v>
      </c>
      <c r="K703" s="446">
        <f>K702</f>
        <v>-2714000</v>
      </c>
      <c r="L703" s="446">
        <f>L702</f>
        <v>-11138259</v>
      </c>
      <c r="M703" s="103"/>
    </row>
    <row r="704" spans="2:13" ht="12.75">
      <c r="B704" s="727"/>
      <c r="C704" s="442">
        <v>115</v>
      </c>
      <c r="D704" s="443">
        <v>801</v>
      </c>
      <c r="E704" s="444">
        <v>5220100</v>
      </c>
      <c r="F704" s="443">
        <v>327</v>
      </c>
      <c r="G704" s="443">
        <v>310</v>
      </c>
      <c r="H704" s="445">
        <v>0</v>
      </c>
      <c r="I704" s="445">
        <v>0</v>
      </c>
      <c r="J704" s="445">
        <v>56500</v>
      </c>
      <c r="K704" s="445">
        <v>0</v>
      </c>
      <c r="L704" s="445">
        <v>56500</v>
      </c>
      <c r="M704" s="103"/>
    </row>
    <row r="705" spans="2:13" ht="12.75">
      <c r="B705" s="519">
        <v>327</v>
      </c>
      <c r="C705" s="520"/>
      <c r="D705" s="520"/>
      <c r="E705" s="520"/>
      <c r="F705" s="520"/>
      <c r="G705" s="510"/>
      <c r="H705" s="446">
        <f>H704</f>
        <v>0</v>
      </c>
      <c r="I705" s="446">
        <f aca="true" t="shared" si="59" ref="I705:L706">I704</f>
        <v>0</v>
      </c>
      <c r="J705" s="446">
        <f t="shared" si="59"/>
        <v>56500</v>
      </c>
      <c r="K705" s="446">
        <f t="shared" si="59"/>
        <v>0</v>
      </c>
      <c r="L705" s="446">
        <f t="shared" si="59"/>
        <v>56500</v>
      </c>
      <c r="M705" s="103"/>
    </row>
    <row r="706" spans="2:13" ht="12.75">
      <c r="B706" s="519">
        <v>5220100</v>
      </c>
      <c r="C706" s="520"/>
      <c r="D706" s="520"/>
      <c r="E706" s="520"/>
      <c r="F706" s="520"/>
      <c r="G706" s="510"/>
      <c r="H706" s="446">
        <f>H705</f>
        <v>0</v>
      </c>
      <c r="I706" s="446">
        <f t="shared" si="59"/>
        <v>0</v>
      </c>
      <c r="J706" s="446">
        <f t="shared" si="59"/>
        <v>56500</v>
      </c>
      <c r="K706" s="446">
        <f t="shared" si="59"/>
        <v>0</v>
      </c>
      <c r="L706" s="446">
        <f t="shared" si="59"/>
        <v>56500</v>
      </c>
      <c r="M706" s="103"/>
    </row>
    <row r="707" spans="2:13" ht="12.75">
      <c r="B707" s="519">
        <v>115</v>
      </c>
      <c r="C707" s="520"/>
      <c r="D707" s="520"/>
      <c r="E707" s="520"/>
      <c r="F707" s="520"/>
      <c r="G707" s="510"/>
      <c r="H707" s="446">
        <f>H706+H703+H689+H686</f>
        <v>0</v>
      </c>
      <c r="I707" s="446">
        <f>I706+I703+I689+I686</f>
        <v>-5056059</v>
      </c>
      <c r="J707" s="446">
        <f>J706+J703+J689+J686</f>
        <v>-2714000</v>
      </c>
      <c r="K707" s="446">
        <f>K706+K703+K689+K686</f>
        <v>-2714000</v>
      </c>
      <c r="L707" s="446">
        <f>L706+L703+L689+L686</f>
        <v>-10484059</v>
      </c>
      <c r="M707" s="103"/>
    </row>
    <row r="708" spans="2:13" ht="12.75">
      <c r="B708" s="729"/>
      <c r="C708" s="442">
        <v>304</v>
      </c>
      <c r="D708" s="443">
        <v>801</v>
      </c>
      <c r="E708" s="444">
        <v>5190000</v>
      </c>
      <c r="F708" s="443">
        <v>518</v>
      </c>
      <c r="G708" s="443">
        <v>211</v>
      </c>
      <c r="H708" s="445">
        <v>0</v>
      </c>
      <c r="I708" s="445">
        <v>2950600</v>
      </c>
      <c r="J708" s="445">
        <v>1475300</v>
      </c>
      <c r="K708" s="445">
        <v>1475300</v>
      </c>
      <c r="L708" s="445">
        <v>5901200</v>
      </c>
      <c r="M708" s="103"/>
    </row>
    <row r="709" spans="2:13" ht="12.75">
      <c r="B709" s="729"/>
      <c r="C709" s="442">
        <v>304</v>
      </c>
      <c r="D709" s="443">
        <v>801</v>
      </c>
      <c r="E709" s="444">
        <v>5190000</v>
      </c>
      <c r="F709" s="443">
        <v>518</v>
      </c>
      <c r="G709" s="443">
        <v>212</v>
      </c>
      <c r="H709" s="445">
        <v>0</v>
      </c>
      <c r="I709" s="445">
        <v>4000</v>
      </c>
      <c r="J709" s="445">
        <v>2000</v>
      </c>
      <c r="K709" s="445">
        <v>2000</v>
      </c>
      <c r="L709" s="445">
        <v>8000</v>
      </c>
      <c r="M709" s="103"/>
    </row>
    <row r="710" spans="2:13" ht="12.75">
      <c r="B710" s="729"/>
      <c r="C710" s="442">
        <v>304</v>
      </c>
      <c r="D710" s="443">
        <v>801</v>
      </c>
      <c r="E710" s="444">
        <v>5190000</v>
      </c>
      <c r="F710" s="443">
        <v>518</v>
      </c>
      <c r="G710" s="443">
        <v>213</v>
      </c>
      <c r="H710" s="445">
        <v>0</v>
      </c>
      <c r="I710" s="445">
        <v>763460</v>
      </c>
      <c r="J710" s="445">
        <v>381730</v>
      </c>
      <c r="K710" s="445">
        <v>381730</v>
      </c>
      <c r="L710" s="445">
        <v>1526920</v>
      </c>
      <c r="M710" s="103"/>
    </row>
    <row r="711" spans="2:13" ht="12.75">
      <c r="B711" s="729"/>
      <c r="C711" s="442">
        <v>304</v>
      </c>
      <c r="D711" s="443">
        <v>801</v>
      </c>
      <c r="E711" s="444">
        <v>5190000</v>
      </c>
      <c r="F711" s="443">
        <v>518</v>
      </c>
      <c r="G711" s="443">
        <v>221</v>
      </c>
      <c r="H711" s="445">
        <v>0</v>
      </c>
      <c r="I711" s="445">
        <v>80000</v>
      </c>
      <c r="J711" s="445">
        <v>50000</v>
      </c>
      <c r="K711" s="445">
        <v>50000</v>
      </c>
      <c r="L711" s="445">
        <v>180000</v>
      </c>
      <c r="M711" s="103"/>
    </row>
    <row r="712" spans="2:13" ht="12.75">
      <c r="B712" s="729"/>
      <c r="C712" s="442">
        <v>304</v>
      </c>
      <c r="D712" s="443">
        <v>801</v>
      </c>
      <c r="E712" s="444">
        <v>5190000</v>
      </c>
      <c r="F712" s="443">
        <v>518</v>
      </c>
      <c r="G712" s="443">
        <v>222</v>
      </c>
      <c r="H712" s="445">
        <v>0</v>
      </c>
      <c r="I712" s="445">
        <v>20000</v>
      </c>
      <c r="J712" s="445">
        <v>10000</v>
      </c>
      <c r="K712" s="445">
        <v>10000</v>
      </c>
      <c r="L712" s="445">
        <v>40000</v>
      </c>
      <c r="M712" s="103"/>
    </row>
    <row r="713" spans="2:13" ht="12.75">
      <c r="B713" s="729"/>
      <c r="C713" s="442">
        <v>304</v>
      </c>
      <c r="D713" s="443">
        <v>801</v>
      </c>
      <c r="E713" s="444">
        <v>5190000</v>
      </c>
      <c r="F713" s="443">
        <v>518</v>
      </c>
      <c r="G713" s="443">
        <v>223</v>
      </c>
      <c r="H713" s="445">
        <v>0</v>
      </c>
      <c r="I713" s="445">
        <v>94000</v>
      </c>
      <c r="J713" s="445">
        <v>47000</v>
      </c>
      <c r="K713" s="445">
        <v>47000</v>
      </c>
      <c r="L713" s="445">
        <v>188000</v>
      </c>
      <c r="M713" s="103"/>
    </row>
    <row r="714" spans="2:13" ht="12.75">
      <c r="B714" s="729"/>
      <c r="C714" s="442">
        <v>304</v>
      </c>
      <c r="D714" s="443">
        <v>801</v>
      </c>
      <c r="E714" s="444">
        <v>5190000</v>
      </c>
      <c r="F714" s="443">
        <v>518</v>
      </c>
      <c r="G714" s="443">
        <v>224</v>
      </c>
      <c r="H714" s="445">
        <v>0</v>
      </c>
      <c r="I714" s="445">
        <v>590000</v>
      </c>
      <c r="J714" s="445">
        <v>295000</v>
      </c>
      <c r="K714" s="445">
        <v>295000</v>
      </c>
      <c r="L714" s="445">
        <v>1180000</v>
      </c>
      <c r="M714" s="103"/>
    </row>
    <row r="715" spans="2:13" ht="12.75">
      <c r="B715" s="729"/>
      <c r="C715" s="442">
        <v>304</v>
      </c>
      <c r="D715" s="443">
        <v>801</v>
      </c>
      <c r="E715" s="444">
        <v>5190000</v>
      </c>
      <c r="F715" s="443">
        <v>518</v>
      </c>
      <c r="G715" s="443">
        <v>225</v>
      </c>
      <c r="H715" s="445">
        <v>0</v>
      </c>
      <c r="I715" s="445">
        <v>386259</v>
      </c>
      <c r="J715" s="445">
        <v>70000</v>
      </c>
      <c r="K715" s="445">
        <v>70000</v>
      </c>
      <c r="L715" s="445">
        <v>526259</v>
      </c>
      <c r="M715" s="103"/>
    </row>
    <row r="716" spans="2:13" ht="12.75">
      <c r="B716" s="729"/>
      <c r="C716" s="442">
        <v>304</v>
      </c>
      <c r="D716" s="443">
        <v>801</v>
      </c>
      <c r="E716" s="444">
        <v>5190000</v>
      </c>
      <c r="F716" s="443">
        <v>518</v>
      </c>
      <c r="G716" s="443">
        <v>226</v>
      </c>
      <c r="H716" s="445">
        <v>0</v>
      </c>
      <c r="I716" s="445">
        <v>210000</v>
      </c>
      <c r="J716" s="445">
        <v>35000</v>
      </c>
      <c r="K716" s="445">
        <v>35000</v>
      </c>
      <c r="L716" s="445">
        <v>280000</v>
      </c>
      <c r="M716" s="103"/>
    </row>
    <row r="717" spans="2:13" ht="12.75">
      <c r="B717" s="729"/>
      <c r="C717" s="442">
        <v>304</v>
      </c>
      <c r="D717" s="443">
        <v>801</v>
      </c>
      <c r="E717" s="444">
        <v>5190000</v>
      </c>
      <c r="F717" s="443">
        <v>518</v>
      </c>
      <c r="G717" s="443">
        <v>290</v>
      </c>
      <c r="H717" s="445">
        <v>0</v>
      </c>
      <c r="I717" s="445">
        <v>25000</v>
      </c>
      <c r="J717" s="445">
        <v>30000</v>
      </c>
      <c r="K717" s="445">
        <v>30000</v>
      </c>
      <c r="L717" s="445">
        <v>85000</v>
      </c>
      <c r="M717" s="103"/>
    </row>
    <row r="718" spans="2:13" ht="12.75">
      <c r="B718" s="729"/>
      <c r="C718" s="442">
        <v>304</v>
      </c>
      <c r="D718" s="443">
        <v>801</v>
      </c>
      <c r="E718" s="444">
        <v>5190000</v>
      </c>
      <c r="F718" s="443">
        <v>518</v>
      </c>
      <c r="G718" s="443">
        <v>310</v>
      </c>
      <c r="H718" s="445">
        <v>0</v>
      </c>
      <c r="I718" s="445">
        <v>356000</v>
      </c>
      <c r="J718" s="445">
        <v>198000</v>
      </c>
      <c r="K718" s="445">
        <v>198000</v>
      </c>
      <c r="L718" s="445">
        <v>752000</v>
      </c>
      <c r="M718" s="103"/>
    </row>
    <row r="719" spans="2:13" ht="12.75">
      <c r="B719" s="729"/>
      <c r="C719" s="442">
        <v>304</v>
      </c>
      <c r="D719" s="443">
        <v>801</v>
      </c>
      <c r="E719" s="444">
        <v>5190000</v>
      </c>
      <c r="F719" s="443">
        <v>518</v>
      </c>
      <c r="G719" s="443">
        <v>340</v>
      </c>
      <c r="H719" s="445">
        <v>0</v>
      </c>
      <c r="I719" s="445">
        <v>234540</v>
      </c>
      <c r="J719" s="445">
        <v>119970</v>
      </c>
      <c r="K719" s="445">
        <v>119970</v>
      </c>
      <c r="L719" s="445">
        <v>474480</v>
      </c>
      <c r="M719" s="103"/>
    </row>
    <row r="720" spans="2:13" ht="12.75">
      <c r="B720" s="519">
        <v>327</v>
      </c>
      <c r="C720" s="520"/>
      <c r="D720" s="520"/>
      <c r="E720" s="520"/>
      <c r="F720" s="520"/>
      <c r="G720" s="510"/>
      <c r="H720" s="446">
        <f>SUM(H708:H719)</f>
        <v>0</v>
      </c>
      <c r="I720" s="446">
        <f>SUM(I708:I719)</f>
        <v>5713859</v>
      </c>
      <c r="J720" s="446">
        <f>SUM(J708:J719)</f>
        <v>2714000</v>
      </c>
      <c r="K720" s="446">
        <f>SUM(K708:K719)</f>
        <v>2714000</v>
      </c>
      <c r="L720" s="446">
        <f>SUM(L708:L719)</f>
        <v>11141859</v>
      </c>
      <c r="M720" s="103"/>
    </row>
    <row r="721" spans="2:13" ht="12.75">
      <c r="B721" s="519">
        <v>5190000</v>
      </c>
      <c r="C721" s="520"/>
      <c r="D721" s="520"/>
      <c r="E721" s="520"/>
      <c r="F721" s="520"/>
      <c r="G721" s="510"/>
      <c r="H721" s="446">
        <f>H720</f>
        <v>0</v>
      </c>
      <c r="I721" s="446">
        <f aca="true" t="shared" si="60" ref="I721:L722">I720</f>
        <v>5713859</v>
      </c>
      <c r="J721" s="446">
        <f t="shared" si="60"/>
        <v>2714000</v>
      </c>
      <c r="K721" s="446">
        <f t="shared" si="60"/>
        <v>2714000</v>
      </c>
      <c r="L721" s="446">
        <f t="shared" si="60"/>
        <v>11141859</v>
      </c>
      <c r="M721" s="103"/>
    </row>
    <row r="722" spans="2:13" ht="12.75">
      <c r="B722" s="519">
        <v>304</v>
      </c>
      <c r="C722" s="520"/>
      <c r="D722" s="520"/>
      <c r="E722" s="520"/>
      <c r="F722" s="520"/>
      <c r="G722" s="510"/>
      <c r="H722" s="446">
        <f>H721</f>
        <v>0</v>
      </c>
      <c r="I722" s="446">
        <f t="shared" si="60"/>
        <v>5713859</v>
      </c>
      <c r="J722" s="446">
        <f t="shared" si="60"/>
        <v>2714000</v>
      </c>
      <c r="K722" s="446">
        <f t="shared" si="60"/>
        <v>2714000</v>
      </c>
      <c r="L722" s="446">
        <f t="shared" si="60"/>
        <v>11141859</v>
      </c>
      <c r="M722" s="103"/>
    </row>
    <row r="723" spans="2:13" ht="12.75">
      <c r="B723" s="727"/>
      <c r="C723" s="442">
        <v>705</v>
      </c>
      <c r="D723" s="443">
        <v>801</v>
      </c>
      <c r="E723" s="444">
        <v>4290000</v>
      </c>
      <c r="F723" s="443">
        <v>449</v>
      </c>
      <c r="G723" s="443">
        <v>212</v>
      </c>
      <c r="H723" s="445">
        <v>0</v>
      </c>
      <c r="I723" s="445">
        <v>-7400</v>
      </c>
      <c r="J723" s="445">
        <v>-4700</v>
      </c>
      <c r="K723" s="445">
        <v>-2800</v>
      </c>
      <c r="L723" s="445">
        <v>-14900</v>
      </c>
      <c r="M723" s="103"/>
    </row>
    <row r="724" spans="2:13" ht="12.75">
      <c r="B724" s="727"/>
      <c r="C724" s="442">
        <v>705</v>
      </c>
      <c r="D724" s="443">
        <v>801</v>
      </c>
      <c r="E724" s="444">
        <v>4290000</v>
      </c>
      <c r="F724" s="443">
        <v>449</v>
      </c>
      <c r="G724" s="443">
        <v>222</v>
      </c>
      <c r="H724" s="445">
        <v>0</v>
      </c>
      <c r="I724" s="445">
        <v>-48497</v>
      </c>
      <c r="J724" s="445">
        <v>-12000</v>
      </c>
      <c r="K724" s="445">
        <v>-24000</v>
      </c>
      <c r="L724" s="445">
        <v>-84497</v>
      </c>
      <c r="M724" s="103"/>
    </row>
    <row r="725" spans="2:13" ht="12.75">
      <c r="B725" s="727"/>
      <c r="C725" s="442">
        <v>705</v>
      </c>
      <c r="D725" s="443">
        <v>801</v>
      </c>
      <c r="E725" s="444">
        <v>4290000</v>
      </c>
      <c r="F725" s="443">
        <v>449</v>
      </c>
      <c r="G725" s="443">
        <v>226</v>
      </c>
      <c r="H725" s="445">
        <v>0</v>
      </c>
      <c r="I725" s="445">
        <v>-118800</v>
      </c>
      <c r="J725" s="445">
        <v>-40000</v>
      </c>
      <c r="K725" s="445">
        <v>-40000</v>
      </c>
      <c r="L725" s="445">
        <v>-198800</v>
      </c>
      <c r="M725" s="103"/>
    </row>
    <row r="726" spans="2:13" ht="12.75">
      <c r="B726" s="519">
        <v>449</v>
      </c>
      <c r="C726" s="520"/>
      <c r="D726" s="520"/>
      <c r="E726" s="520"/>
      <c r="F726" s="520"/>
      <c r="G726" s="510"/>
      <c r="H726" s="446">
        <f>SUM(H723:H725)</f>
        <v>0</v>
      </c>
      <c r="I726" s="446">
        <f>SUM(I723:I725)</f>
        <v>-174697</v>
      </c>
      <c r="J726" s="446">
        <f>SUM(J723:J725)</f>
        <v>-56700</v>
      </c>
      <c r="K726" s="446">
        <f>SUM(K723:K725)</f>
        <v>-66800</v>
      </c>
      <c r="L726" s="446">
        <f>SUM(L723:L725)</f>
        <v>-298197</v>
      </c>
      <c r="M726" s="103"/>
    </row>
    <row r="727" spans="2:13" ht="12.75">
      <c r="B727" s="519">
        <v>4290000</v>
      </c>
      <c r="C727" s="520"/>
      <c r="D727" s="520"/>
      <c r="E727" s="520"/>
      <c r="F727" s="520"/>
      <c r="G727" s="510"/>
      <c r="H727" s="446">
        <f>H726</f>
        <v>0</v>
      </c>
      <c r="I727" s="446">
        <f>I726</f>
        <v>-174697</v>
      </c>
      <c r="J727" s="446">
        <f>J726</f>
        <v>-56700</v>
      </c>
      <c r="K727" s="446">
        <f>K726</f>
        <v>-66800</v>
      </c>
      <c r="L727" s="446">
        <f>L726</f>
        <v>-298197</v>
      </c>
      <c r="M727" s="103"/>
    </row>
    <row r="728" spans="2:13" ht="12.75">
      <c r="B728" s="727"/>
      <c r="C728" s="442">
        <v>705</v>
      </c>
      <c r="D728" s="443">
        <v>801</v>
      </c>
      <c r="E728" s="444">
        <v>5220100</v>
      </c>
      <c r="F728" s="443">
        <v>449</v>
      </c>
      <c r="G728" s="443">
        <v>212</v>
      </c>
      <c r="H728" s="445">
        <v>0</v>
      </c>
      <c r="I728" s="445">
        <v>7400</v>
      </c>
      <c r="J728" s="445">
        <v>4700</v>
      </c>
      <c r="K728" s="445">
        <v>2800</v>
      </c>
      <c r="L728" s="445">
        <v>14900</v>
      </c>
      <c r="M728" s="103"/>
    </row>
    <row r="729" spans="2:13" ht="12.75">
      <c r="B729" s="727"/>
      <c r="C729" s="442">
        <v>705</v>
      </c>
      <c r="D729" s="443">
        <v>801</v>
      </c>
      <c r="E729" s="444">
        <v>5220100</v>
      </c>
      <c r="F729" s="443">
        <v>449</v>
      </c>
      <c r="G729" s="443">
        <v>222</v>
      </c>
      <c r="H729" s="445">
        <v>0</v>
      </c>
      <c r="I729" s="445">
        <v>48497</v>
      </c>
      <c r="J729" s="445">
        <v>12000</v>
      </c>
      <c r="K729" s="445">
        <v>24000</v>
      </c>
      <c r="L729" s="445">
        <v>84497</v>
      </c>
      <c r="M729" s="103"/>
    </row>
    <row r="730" spans="2:13" ht="12.75">
      <c r="B730" s="727"/>
      <c r="C730" s="442">
        <v>705</v>
      </c>
      <c r="D730" s="443">
        <v>801</v>
      </c>
      <c r="E730" s="444">
        <v>5220100</v>
      </c>
      <c r="F730" s="443">
        <v>449</v>
      </c>
      <c r="G730" s="443">
        <v>226</v>
      </c>
      <c r="H730" s="445">
        <v>0</v>
      </c>
      <c r="I730" s="445">
        <v>118800</v>
      </c>
      <c r="J730" s="445">
        <v>40000</v>
      </c>
      <c r="K730" s="445">
        <v>40000</v>
      </c>
      <c r="L730" s="445">
        <v>198800</v>
      </c>
      <c r="M730" s="103"/>
    </row>
    <row r="731" spans="2:13" ht="12.75">
      <c r="B731" s="519">
        <v>449</v>
      </c>
      <c r="C731" s="520"/>
      <c r="D731" s="520"/>
      <c r="E731" s="520"/>
      <c r="F731" s="520"/>
      <c r="G731" s="510"/>
      <c r="H731" s="446">
        <f>SUM(H728:H730)</f>
        <v>0</v>
      </c>
      <c r="I731" s="446">
        <f>SUM(I728:I730)</f>
        <v>174697</v>
      </c>
      <c r="J731" s="446">
        <f>SUM(J728:J730)</f>
        <v>56700</v>
      </c>
      <c r="K731" s="446">
        <f>SUM(K728:K730)</f>
        <v>66800</v>
      </c>
      <c r="L731" s="446">
        <f>SUM(L728:L730)</f>
        <v>298197</v>
      </c>
      <c r="M731" s="103"/>
    </row>
    <row r="732" spans="2:13" ht="12.75">
      <c r="B732" s="519">
        <v>5220100</v>
      </c>
      <c r="C732" s="520"/>
      <c r="D732" s="520"/>
      <c r="E732" s="520"/>
      <c r="F732" s="520"/>
      <c r="G732" s="510"/>
      <c r="H732" s="446">
        <f>H731</f>
        <v>0</v>
      </c>
      <c r="I732" s="446">
        <f>I731</f>
        <v>174697</v>
      </c>
      <c r="J732" s="446">
        <f>J731</f>
        <v>56700</v>
      </c>
      <c r="K732" s="446">
        <f>K731</f>
        <v>66800</v>
      </c>
      <c r="L732" s="446">
        <f>L731</f>
        <v>298197</v>
      </c>
      <c r="M732" s="103"/>
    </row>
    <row r="733" spans="2:13" ht="12.75">
      <c r="B733" s="519">
        <v>705</v>
      </c>
      <c r="C733" s="520"/>
      <c r="D733" s="520"/>
      <c r="E733" s="520"/>
      <c r="F733" s="520"/>
      <c r="G733" s="510"/>
      <c r="H733" s="341">
        <f>H732+H727</f>
        <v>0</v>
      </c>
      <c r="I733" s="341">
        <f>I732+I727</f>
        <v>0</v>
      </c>
      <c r="J733" s="341">
        <f>J732+J727</f>
        <v>0</v>
      </c>
      <c r="K733" s="341">
        <f>K732+K727</f>
        <v>0</v>
      </c>
      <c r="L733" s="341">
        <f>L732+L727</f>
        <v>0</v>
      </c>
      <c r="M733" s="103"/>
    </row>
    <row r="734" spans="1:13" ht="12.75">
      <c r="A734" s="62"/>
      <c r="B734" s="617">
        <v>801</v>
      </c>
      <c r="C734" s="618"/>
      <c r="D734" s="618"/>
      <c r="E734" s="618"/>
      <c r="F734" s="618"/>
      <c r="G734" s="618"/>
      <c r="H734" s="78">
        <f>H733+H722+H707+H668</f>
        <v>0</v>
      </c>
      <c r="I734" s="78">
        <f>I733+I722+I707+I668</f>
        <v>657800</v>
      </c>
      <c r="J734" s="78">
        <f>J733+J722+J707+J668</f>
        <v>0</v>
      </c>
      <c r="K734" s="78">
        <f>K733+K722+K707+K668</f>
        <v>0</v>
      </c>
      <c r="L734" s="78">
        <f>L733+L722+L707+L668</f>
        <v>657800</v>
      </c>
      <c r="M734" s="101"/>
    </row>
    <row r="735" spans="2:13" ht="12.75">
      <c r="B735" s="727"/>
      <c r="C735" s="581" t="s">
        <v>30</v>
      </c>
      <c r="D735" s="581"/>
      <c r="E735" s="581"/>
      <c r="F735" s="581"/>
      <c r="G735" s="581"/>
      <c r="H735" s="581"/>
      <c r="I735" s="581"/>
      <c r="J735" s="581"/>
      <c r="K735" s="581"/>
      <c r="L735" s="581"/>
      <c r="M735" s="582"/>
    </row>
    <row r="736" spans="1:13" ht="12.75">
      <c r="A736" s="63"/>
      <c r="B736" s="91"/>
      <c r="C736" s="448">
        <v>602</v>
      </c>
      <c r="D736" s="449">
        <v>802</v>
      </c>
      <c r="E736" s="450">
        <v>4140000</v>
      </c>
      <c r="F736" s="449">
        <v>327</v>
      </c>
      <c r="G736" s="449">
        <v>310</v>
      </c>
      <c r="H736" s="451">
        <v>0</v>
      </c>
      <c r="I736" s="451">
        <v>-25000</v>
      </c>
      <c r="J736" s="451">
        <v>0</v>
      </c>
      <c r="K736" s="451">
        <v>0</v>
      </c>
      <c r="L736" s="451">
        <v>-25000</v>
      </c>
      <c r="M736" s="46" t="s">
        <v>13</v>
      </c>
    </row>
    <row r="737" spans="1:13" ht="12.75">
      <c r="A737" s="63"/>
      <c r="B737" s="91"/>
      <c r="C737" s="448">
        <v>602</v>
      </c>
      <c r="D737" s="449">
        <v>802</v>
      </c>
      <c r="E737" s="450">
        <v>5220100</v>
      </c>
      <c r="F737" s="449">
        <v>327</v>
      </c>
      <c r="G737" s="449">
        <v>310</v>
      </c>
      <c r="H737" s="451">
        <v>0</v>
      </c>
      <c r="I737" s="451">
        <v>25000</v>
      </c>
      <c r="J737" s="451">
        <v>0</v>
      </c>
      <c r="K737" s="451">
        <v>0</v>
      </c>
      <c r="L737" s="451">
        <v>25000</v>
      </c>
      <c r="M737" s="46" t="s">
        <v>13</v>
      </c>
    </row>
    <row r="738" spans="1:13" ht="12.75">
      <c r="A738" s="63"/>
      <c r="B738" s="519">
        <v>327</v>
      </c>
      <c r="C738" s="520"/>
      <c r="D738" s="520"/>
      <c r="E738" s="520"/>
      <c r="F738" s="520"/>
      <c r="G738" s="510"/>
      <c r="H738" s="452">
        <f>H737+H736</f>
        <v>0</v>
      </c>
      <c r="I738" s="452">
        <f>I737+I736</f>
        <v>0</v>
      </c>
      <c r="J738" s="452">
        <f>J737+J736</f>
        <v>0</v>
      </c>
      <c r="K738" s="452">
        <f>K737+K736</f>
        <v>0</v>
      </c>
      <c r="L738" s="452">
        <f>L737+L736</f>
        <v>0</v>
      </c>
      <c r="M738" s="46"/>
    </row>
    <row r="739" spans="1:13" ht="12.75">
      <c r="A739" s="63"/>
      <c r="B739" s="519">
        <v>602</v>
      </c>
      <c r="C739" s="520"/>
      <c r="D739" s="520"/>
      <c r="E739" s="520"/>
      <c r="F739" s="520"/>
      <c r="G739" s="510"/>
      <c r="H739" s="452">
        <f>H738</f>
        <v>0</v>
      </c>
      <c r="I739" s="452">
        <f>I738</f>
        <v>0</v>
      </c>
      <c r="J739" s="452">
        <f>J738</f>
        <v>0</v>
      </c>
      <c r="K739" s="452">
        <f>K738</f>
        <v>0</v>
      </c>
      <c r="L739" s="452">
        <f>L738</f>
        <v>0</v>
      </c>
      <c r="M739" s="46"/>
    </row>
    <row r="740" spans="1:13" ht="12.75">
      <c r="A740" s="63"/>
      <c r="B740" s="91"/>
      <c r="C740" s="448">
        <v>604</v>
      </c>
      <c r="D740" s="449">
        <v>802</v>
      </c>
      <c r="E740" s="450">
        <v>10000</v>
      </c>
      <c r="F740" s="449">
        <v>5</v>
      </c>
      <c r="G740" s="449">
        <v>310</v>
      </c>
      <c r="H740" s="451">
        <v>0</v>
      </c>
      <c r="I740" s="451">
        <v>-45000</v>
      </c>
      <c r="J740" s="451">
        <v>-15000</v>
      </c>
      <c r="K740" s="451">
        <v>0</v>
      </c>
      <c r="L740" s="451">
        <v>-60000</v>
      </c>
      <c r="M740" s="46" t="s">
        <v>13</v>
      </c>
    </row>
    <row r="741" spans="1:13" ht="12.75">
      <c r="A741" s="63"/>
      <c r="B741" s="91"/>
      <c r="C741" s="448">
        <v>604</v>
      </c>
      <c r="D741" s="449">
        <v>802</v>
      </c>
      <c r="E741" s="450">
        <v>5220100</v>
      </c>
      <c r="F741" s="449">
        <v>5</v>
      </c>
      <c r="G741" s="449">
        <v>310</v>
      </c>
      <c r="H741" s="451">
        <v>0</v>
      </c>
      <c r="I741" s="451">
        <v>45000</v>
      </c>
      <c r="J741" s="451">
        <v>15000</v>
      </c>
      <c r="K741" s="451">
        <v>0</v>
      </c>
      <c r="L741" s="451">
        <v>60000</v>
      </c>
      <c r="M741" s="46" t="s">
        <v>13</v>
      </c>
    </row>
    <row r="742" spans="1:13" ht="12.75">
      <c r="A742" s="63"/>
      <c r="B742" s="519">
        <v>5</v>
      </c>
      <c r="C742" s="520"/>
      <c r="D742" s="520"/>
      <c r="E742" s="520"/>
      <c r="F742" s="520"/>
      <c r="G742" s="510"/>
      <c r="H742" s="452">
        <f>H741+H740</f>
        <v>0</v>
      </c>
      <c r="I742" s="452">
        <f>I741+I740</f>
        <v>0</v>
      </c>
      <c r="J742" s="452">
        <f>J741+J740</f>
        <v>0</v>
      </c>
      <c r="K742" s="452">
        <f>K741+K740</f>
        <v>0</v>
      </c>
      <c r="L742" s="452">
        <f>L741+L740</f>
        <v>0</v>
      </c>
      <c r="M742" s="46"/>
    </row>
    <row r="743" spans="1:13" ht="12.75">
      <c r="A743" s="63"/>
      <c r="B743" s="519">
        <v>604</v>
      </c>
      <c r="C743" s="520"/>
      <c r="D743" s="520"/>
      <c r="E743" s="520"/>
      <c r="F743" s="520"/>
      <c r="G743" s="510"/>
      <c r="H743" s="452">
        <f>H742</f>
        <v>0</v>
      </c>
      <c r="I743" s="452">
        <f>I742</f>
        <v>0</v>
      </c>
      <c r="J743" s="452">
        <f>J742</f>
        <v>0</v>
      </c>
      <c r="K743" s="452">
        <f>K742</f>
        <v>0</v>
      </c>
      <c r="L743" s="452">
        <f>L742</f>
        <v>0</v>
      </c>
      <c r="M743" s="46"/>
    </row>
    <row r="744" spans="1:13" ht="12.75">
      <c r="A744" s="63"/>
      <c r="B744" s="634">
        <v>802</v>
      </c>
      <c r="C744" s="635"/>
      <c r="D744" s="635"/>
      <c r="E744" s="635"/>
      <c r="F744" s="635"/>
      <c r="G744" s="635"/>
      <c r="H744" s="47">
        <f>H743+H739</f>
        <v>0</v>
      </c>
      <c r="I744" s="47">
        <f>I743+I739</f>
        <v>0</v>
      </c>
      <c r="J744" s="47">
        <f>J743+J739</f>
        <v>0</v>
      </c>
      <c r="K744" s="47">
        <f>K743+K739</f>
        <v>0</v>
      </c>
      <c r="L744" s="47">
        <f>L743+L739</f>
        <v>0</v>
      </c>
      <c r="M744" s="48"/>
    </row>
    <row r="745" spans="1:13" ht="12.75">
      <c r="A745" s="63"/>
      <c r="B745" s="453"/>
      <c r="C745" s="626" t="s">
        <v>316</v>
      </c>
      <c r="D745" s="626"/>
      <c r="E745" s="626"/>
      <c r="F745" s="626"/>
      <c r="G745" s="626"/>
      <c r="H745" s="626"/>
      <c r="I745" s="626"/>
      <c r="J745" s="626"/>
      <c r="K745" s="626"/>
      <c r="L745" s="626"/>
      <c r="M745" s="455"/>
    </row>
    <row r="746" spans="1:13" ht="12.75">
      <c r="A746" s="63"/>
      <c r="B746" s="453"/>
      <c r="C746" s="460">
        <v>115</v>
      </c>
      <c r="D746" s="461">
        <v>806</v>
      </c>
      <c r="E746" s="462">
        <v>10000</v>
      </c>
      <c r="F746" s="461">
        <v>5</v>
      </c>
      <c r="G746" s="461">
        <v>310</v>
      </c>
      <c r="H746" s="463">
        <v>0</v>
      </c>
      <c r="I746" s="463">
        <v>-81647.83</v>
      </c>
      <c r="J746" s="463">
        <v>-28500</v>
      </c>
      <c r="K746" s="463">
        <v>0</v>
      </c>
      <c r="L746" s="463">
        <v>-110147.83</v>
      </c>
      <c r="M746" s="455"/>
    </row>
    <row r="747" spans="1:13" ht="12.75">
      <c r="A747" s="63"/>
      <c r="B747" s="453"/>
      <c r="C747" s="456">
        <v>115</v>
      </c>
      <c r="D747" s="457">
        <v>806</v>
      </c>
      <c r="E747" s="458">
        <v>5220100</v>
      </c>
      <c r="F747" s="457">
        <v>5</v>
      </c>
      <c r="G747" s="457">
        <v>310</v>
      </c>
      <c r="H747" s="459">
        <v>0</v>
      </c>
      <c r="I747" s="459">
        <v>81647.83</v>
      </c>
      <c r="J747" s="459">
        <v>28500</v>
      </c>
      <c r="K747" s="459">
        <v>0</v>
      </c>
      <c r="L747" s="459">
        <v>110147.83</v>
      </c>
      <c r="M747" s="455"/>
    </row>
    <row r="748" spans="1:13" ht="12.75">
      <c r="A748" s="63"/>
      <c r="B748" s="519">
        <v>5</v>
      </c>
      <c r="C748" s="520"/>
      <c r="D748" s="520"/>
      <c r="E748" s="520"/>
      <c r="F748" s="520"/>
      <c r="G748" s="510"/>
      <c r="H748" s="464">
        <f>H747+H746</f>
        <v>0</v>
      </c>
      <c r="I748" s="464">
        <f>I747+I746</f>
        <v>0</v>
      </c>
      <c r="J748" s="464">
        <f>J747+J746</f>
        <v>0</v>
      </c>
      <c r="K748" s="464">
        <f>K747+K746</f>
        <v>0</v>
      </c>
      <c r="L748" s="464">
        <f>L747+L746</f>
        <v>0</v>
      </c>
      <c r="M748" s="455"/>
    </row>
    <row r="749" spans="1:13" ht="12.75">
      <c r="A749" s="63"/>
      <c r="B749" s="519">
        <v>115</v>
      </c>
      <c r="C749" s="520"/>
      <c r="D749" s="520"/>
      <c r="E749" s="520"/>
      <c r="F749" s="520"/>
      <c r="G749" s="510"/>
      <c r="H749" s="464">
        <f>H748</f>
        <v>0</v>
      </c>
      <c r="I749" s="464">
        <f>I748</f>
        <v>0</v>
      </c>
      <c r="J749" s="464">
        <f>J748</f>
        <v>0</v>
      </c>
      <c r="K749" s="464">
        <f>K748</f>
        <v>0</v>
      </c>
      <c r="L749" s="464">
        <f>L748</f>
        <v>0</v>
      </c>
      <c r="M749" s="455"/>
    </row>
    <row r="750" spans="1:13" ht="12.75">
      <c r="A750" s="63"/>
      <c r="B750" s="453"/>
      <c r="C750" s="456">
        <v>705</v>
      </c>
      <c r="D750" s="457">
        <v>806</v>
      </c>
      <c r="E750" s="458">
        <v>4290000</v>
      </c>
      <c r="F750" s="457">
        <v>449</v>
      </c>
      <c r="G750" s="457">
        <v>212</v>
      </c>
      <c r="H750" s="459">
        <v>0</v>
      </c>
      <c r="I750" s="459">
        <v>-6000</v>
      </c>
      <c r="J750" s="459">
        <v>-3000</v>
      </c>
      <c r="K750" s="459">
        <v>-1000</v>
      </c>
      <c r="L750" s="459">
        <v>-10000</v>
      </c>
      <c r="M750" s="455"/>
    </row>
    <row r="751" spans="1:13" ht="12.75">
      <c r="A751" s="63"/>
      <c r="B751" s="453"/>
      <c r="C751" s="456">
        <v>705</v>
      </c>
      <c r="D751" s="457">
        <v>806</v>
      </c>
      <c r="E751" s="458">
        <v>4290000</v>
      </c>
      <c r="F751" s="457">
        <v>449</v>
      </c>
      <c r="G751" s="457">
        <v>222</v>
      </c>
      <c r="H751" s="459">
        <v>0</v>
      </c>
      <c r="I751" s="459">
        <v>-4000</v>
      </c>
      <c r="J751" s="459">
        <v>-2000</v>
      </c>
      <c r="K751" s="459">
        <v>0</v>
      </c>
      <c r="L751" s="459">
        <v>-6000</v>
      </c>
      <c r="M751" s="455"/>
    </row>
    <row r="752" spans="1:13" ht="12.75">
      <c r="A752" s="63"/>
      <c r="B752" s="453"/>
      <c r="C752" s="456">
        <v>705</v>
      </c>
      <c r="D752" s="457">
        <v>806</v>
      </c>
      <c r="E752" s="458">
        <v>4290000</v>
      </c>
      <c r="F752" s="457">
        <v>449</v>
      </c>
      <c r="G752" s="457">
        <v>226</v>
      </c>
      <c r="H752" s="459">
        <v>0</v>
      </c>
      <c r="I752" s="459">
        <v>-64000</v>
      </c>
      <c r="J752" s="459">
        <v>0</v>
      </c>
      <c r="K752" s="459">
        <v>0</v>
      </c>
      <c r="L752" s="459">
        <v>-64000</v>
      </c>
      <c r="M752" s="455"/>
    </row>
    <row r="753" spans="1:13" ht="12.75">
      <c r="A753" s="63"/>
      <c r="B753" s="519">
        <v>449</v>
      </c>
      <c r="C753" s="520"/>
      <c r="D753" s="520"/>
      <c r="E753" s="520"/>
      <c r="F753" s="520"/>
      <c r="G753" s="510"/>
      <c r="H753" s="464">
        <f>SUM(H750:H752)</f>
        <v>0</v>
      </c>
      <c r="I753" s="464">
        <f>SUM(I750:I752)</f>
        <v>-74000</v>
      </c>
      <c r="J753" s="464">
        <f>SUM(J750:J752)</f>
        <v>-5000</v>
      </c>
      <c r="K753" s="464">
        <f>SUM(K750:K752)</f>
        <v>-1000</v>
      </c>
      <c r="L753" s="464">
        <f>SUM(L750:L752)</f>
        <v>-80000</v>
      </c>
      <c r="M753" s="455"/>
    </row>
    <row r="754" spans="1:13" ht="12.75">
      <c r="A754" s="63"/>
      <c r="B754" s="519">
        <v>4290000</v>
      </c>
      <c r="C754" s="520"/>
      <c r="D754" s="520"/>
      <c r="E754" s="520"/>
      <c r="F754" s="520"/>
      <c r="G754" s="510"/>
      <c r="H754" s="464">
        <f>H753</f>
        <v>0</v>
      </c>
      <c r="I754" s="464">
        <f>I753</f>
        <v>-74000</v>
      </c>
      <c r="J754" s="464">
        <f>J753</f>
        <v>-5000</v>
      </c>
      <c r="K754" s="464">
        <f>K753</f>
        <v>-1000</v>
      </c>
      <c r="L754" s="464">
        <f>L753</f>
        <v>-80000</v>
      </c>
      <c r="M754" s="455"/>
    </row>
    <row r="755" spans="1:13" ht="12.75">
      <c r="A755" s="63"/>
      <c r="B755" s="453"/>
      <c r="C755" s="456">
        <v>705</v>
      </c>
      <c r="D755" s="457">
        <v>806</v>
      </c>
      <c r="E755" s="458">
        <v>5220100</v>
      </c>
      <c r="F755" s="457">
        <v>449</v>
      </c>
      <c r="G755" s="457">
        <v>212</v>
      </c>
      <c r="H755" s="459">
        <v>0</v>
      </c>
      <c r="I755" s="459">
        <v>6000</v>
      </c>
      <c r="J755" s="459">
        <v>3000</v>
      </c>
      <c r="K755" s="459">
        <v>1000</v>
      </c>
      <c r="L755" s="459">
        <v>10000</v>
      </c>
      <c r="M755" s="455"/>
    </row>
    <row r="756" spans="1:13" ht="12.75">
      <c r="A756" s="63"/>
      <c r="B756" s="453"/>
      <c r="C756" s="456">
        <v>705</v>
      </c>
      <c r="D756" s="457">
        <v>806</v>
      </c>
      <c r="E756" s="458">
        <v>5220100</v>
      </c>
      <c r="F756" s="457">
        <v>449</v>
      </c>
      <c r="G756" s="457">
        <v>222</v>
      </c>
      <c r="H756" s="459">
        <v>0</v>
      </c>
      <c r="I756" s="459">
        <v>4000</v>
      </c>
      <c r="J756" s="459">
        <v>2000</v>
      </c>
      <c r="K756" s="459">
        <v>0</v>
      </c>
      <c r="L756" s="459">
        <v>6000</v>
      </c>
      <c r="M756" s="455"/>
    </row>
    <row r="757" spans="1:13" ht="12.75">
      <c r="A757" s="63"/>
      <c r="B757" s="453"/>
      <c r="C757" s="456">
        <v>705</v>
      </c>
      <c r="D757" s="457">
        <v>806</v>
      </c>
      <c r="E757" s="458">
        <v>5220100</v>
      </c>
      <c r="F757" s="457">
        <v>449</v>
      </c>
      <c r="G757" s="457">
        <v>226</v>
      </c>
      <c r="H757" s="459">
        <v>0</v>
      </c>
      <c r="I757" s="459">
        <v>64000</v>
      </c>
      <c r="J757" s="459">
        <v>0</v>
      </c>
      <c r="K757" s="459">
        <v>0</v>
      </c>
      <c r="L757" s="459">
        <v>64000</v>
      </c>
      <c r="M757" s="455"/>
    </row>
    <row r="758" spans="1:13" ht="12.75">
      <c r="A758" s="63"/>
      <c r="B758" s="519">
        <v>449</v>
      </c>
      <c r="C758" s="520"/>
      <c r="D758" s="520"/>
      <c r="E758" s="520"/>
      <c r="F758" s="520"/>
      <c r="G758" s="510"/>
      <c r="H758" s="464">
        <f>SUM(H755:H757)</f>
        <v>0</v>
      </c>
      <c r="I758" s="464">
        <f>SUM(I755:I757)</f>
        <v>74000</v>
      </c>
      <c r="J758" s="464">
        <f>SUM(J755:J757)</f>
        <v>5000</v>
      </c>
      <c r="K758" s="464">
        <f>SUM(K755:K757)</f>
        <v>1000</v>
      </c>
      <c r="L758" s="464">
        <f>SUM(L755:L757)</f>
        <v>80000</v>
      </c>
      <c r="M758" s="455"/>
    </row>
    <row r="759" spans="1:13" ht="12.75">
      <c r="A759" s="63"/>
      <c r="B759" s="519">
        <v>5220100</v>
      </c>
      <c r="C759" s="520"/>
      <c r="D759" s="520"/>
      <c r="E759" s="520"/>
      <c r="F759" s="520"/>
      <c r="G759" s="510"/>
      <c r="H759" s="464">
        <f>H758</f>
        <v>0</v>
      </c>
      <c r="I759" s="464">
        <f>I758</f>
        <v>74000</v>
      </c>
      <c r="J759" s="464">
        <f>J758</f>
        <v>5000</v>
      </c>
      <c r="K759" s="464">
        <f>K758</f>
        <v>1000</v>
      </c>
      <c r="L759" s="464">
        <f>L758</f>
        <v>80000</v>
      </c>
      <c r="M759" s="455"/>
    </row>
    <row r="760" spans="1:13" ht="12.75">
      <c r="A760" s="63"/>
      <c r="B760" s="519">
        <v>705</v>
      </c>
      <c r="C760" s="520"/>
      <c r="D760" s="520"/>
      <c r="E760" s="520"/>
      <c r="F760" s="520"/>
      <c r="G760" s="510"/>
      <c r="H760" s="465">
        <f>H759+H754</f>
        <v>0</v>
      </c>
      <c r="I760" s="465">
        <f>I759+I754</f>
        <v>0</v>
      </c>
      <c r="J760" s="465">
        <f>J759+J754</f>
        <v>0</v>
      </c>
      <c r="K760" s="465">
        <f>K759+K754</f>
        <v>0</v>
      </c>
      <c r="L760" s="465">
        <f>L759+L754</f>
        <v>0</v>
      </c>
      <c r="M760" s="455"/>
    </row>
    <row r="761" spans="1:13" ht="12.75">
      <c r="A761" s="63"/>
      <c r="B761" s="631">
        <v>806</v>
      </c>
      <c r="C761" s="632"/>
      <c r="D761" s="632"/>
      <c r="E761" s="632"/>
      <c r="F761" s="632"/>
      <c r="G761" s="633"/>
      <c r="H761" s="454">
        <f>H760+H749</f>
        <v>0</v>
      </c>
      <c r="I761" s="454">
        <f>I760+I749</f>
        <v>0</v>
      </c>
      <c r="J761" s="454">
        <f>J760+J749</f>
        <v>0</v>
      </c>
      <c r="K761" s="454">
        <f>K760+K749</f>
        <v>0</v>
      </c>
      <c r="L761" s="454">
        <f>L760+L749</f>
        <v>0</v>
      </c>
      <c r="M761" s="455"/>
    </row>
    <row r="762" spans="2:13" ht="13.5" thickBot="1">
      <c r="B762" s="735"/>
      <c r="C762" s="627" t="s">
        <v>14</v>
      </c>
      <c r="D762" s="628"/>
      <c r="E762" s="628"/>
      <c r="F762" s="628"/>
      <c r="G762" s="629"/>
      <c r="H762" s="473">
        <f>H744+H734+H661+H611+H589+H548+H532+H504+H465+H403+H389+H346+H232+H194+H120+H65+H761+H644+H630+H558+H553+H211</f>
        <v>6703180</v>
      </c>
      <c r="I762" s="473">
        <f>I744+I734+I661+I611+I589+I548+I532+I504+I465+I403+I389+I346+I232+I194+I120+I65+I761+I644+I630+I558+I553+I211</f>
        <v>188990090</v>
      </c>
      <c r="J762" s="473">
        <f>J744+J734+J661+J611+J589+J548+J532+J504+J465+J403+J389+J346+J232+J194+J120+J65+J761+J644+J630+J558+J553+J211</f>
        <v>121817150</v>
      </c>
      <c r="K762" s="473">
        <f>K744+K734+K661+K611+K589+K548+K532+K504+K465+K403+K389+K346+K232+K194+K120+K65+K761+K644+K630+K558+K553+K211</f>
        <v>28365600</v>
      </c>
      <c r="L762" s="473">
        <f>L744+L734+L661+L611+L589+L548+L532+L504+L465+L403+L389+L346+L232+L194+L120+L65+L761+L644+L630+L558+L553+L211</f>
        <v>344218020</v>
      </c>
      <c r="M762" s="92"/>
    </row>
    <row r="763" spans="2:13" ht="13.5" thickBot="1">
      <c r="B763" s="672" t="s">
        <v>324</v>
      </c>
      <c r="C763" s="672"/>
      <c r="D763" s="672"/>
      <c r="E763" s="672"/>
      <c r="F763" s="672"/>
      <c r="G763" s="672"/>
      <c r="H763" s="672"/>
      <c r="I763" s="672"/>
      <c r="J763" s="672"/>
      <c r="K763" s="672"/>
      <c r="L763" s="672"/>
      <c r="M763" s="672"/>
    </row>
    <row r="764" spans="2:13" ht="78.75">
      <c r="B764" s="736" t="s">
        <v>325</v>
      </c>
      <c r="C764" s="673">
        <v>1101</v>
      </c>
      <c r="D764" s="674">
        <v>92</v>
      </c>
      <c r="E764" s="675">
        <v>5150000</v>
      </c>
      <c r="F764" s="674">
        <v>197</v>
      </c>
      <c r="G764" s="674">
        <v>251</v>
      </c>
      <c r="H764" s="676">
        <v>0</v>
      </c>
      <c r="I764" s="676">
        <v>0</v>
      </c>
      <c r="J764" s="676">
        <v>3000000</v>
      </c>
      <c r="K764" s="676">
        <v>0</v>
      </c>
      <c r="L764" s="676">
        <v>3000000</v>
      </c>
      <c r="M764" s="677" t="s">
        <v>299</v>
      </c>
    </row>
    <row r="765" spans="2:13" ht="78.75">
      <c r="B765" s="737" t="s">
        <v>326</v>
      </c>
      <c r="C765" s="64">
        <v>1101</v>
      </c>
      <c r="D765" s="10">
        <v>92</v>
      </c>
      <c r="E765" s="11">
        <v>5150000</v>
      </c>
      <c r="F765" s="10">
        <v>197</v>
      </c>
      <c r="G765" s="10">
        <v>251</v>
      </c>
      <c r="H765" s="12">
        <v>0</v>
      </c>
      <c r="I765" s="12">
        <v>1527000</v>
      </c>
      <c r="J765" s="12">
        <v>473000</v>
      </c>
      <c r="K765" s="12">
        <v>0</v>
      </c>
      <c r="L765" s="12">
        <v>2000000</v>
      </c>
      <c r="M765" s="678" t="s">
        <v>299</v>
      </c>
    </row>
    <row r="766" spans="2:13" ht="12.75">
      <c r="B766" s="738" t="s">
        <v>14</v>
      </c>
      <c r="C766" s="679"/>
      <c r="D766" s="679"/>
      <c r="E766" s="679"/>
      <c r="F766" s="679"/>
      <c r="G766" s="679"/>
      <c r="H766" s="14">
        <f>SUM(H764:H765)</f>
        <v>0</v>
      </c>
      <c r="I766" s="14">
        <f>SUM(I764:I765)</f>
        <v>1527000</v>
      </c>
      <c r="J766" s="14">
        <f>SUM(J764:J765)</f>
        <v>3473000</v>
      </c>
      <c r="K766" s="14">
        <f>SUM(K764:K765)</f>
        <v>0</v>
      </c>
      <c r="L766" s="14">
        <f>SUM(L764:L765)</f>
        <v>5000000</v>
      </c>
      <c r="M766" s="680"/>
    </row>
    <row r="767" spans="2:13" ht="45">
      <c r="B767" s="739" t="s">
        <v>327</v>
      </c>
      <c r="C767" s="681">
        <v>1101</v>
      </c>
      <c r="D767" s="682">
        <v>92</v>
      </c>
      <c r="E767" s="683">
        <v>5170000</v>
      </c>
      <c r="F767" s="682">
        <v>522</v>
      </c>
      <c r="G767" s="682">
        <v>251</v>
      </c>
      <c r="H767" s="684">
        <v>1123000</v>
      </c>
      <c r="I767" s="684">
        <v>0</v>
      </c>
      <c r="J767" s="684">
        <v>0</v>
      </c>
      <c r="K767" s="684">
        <v>0</v>
      </c>
      <c r="L767" s="684">
        <v>1123000</v>
      </c>
      <c r="M767" s="685" t="s">
        <v>328</v>
      </c>
    </row>
    <row r="768" spans="2:13" ht="12.75">
      <c r="B768" s="738" t="s">
        <v>14</v>
      </c>
      <c r="C768" s="686"/>
      <c r="D768" s="686"/>
      <c r="E768" s="686"/>
      <c r="F768" s="686"/>
      <c r="G768" s="686"/>
      <c r="H768" s="65">
        <f>SUM(H767)</f>
        <v>1123000</v>
      </c>
      <c r="I768" s="65">
        <f>SUM(I767)</f>
        <v>0</v>
      </c>
      <c r="J768" s="65">
        <f>SUM(J767)</f>
        <v>0</v>
      </c>
      <c r="K768" s="65">
        <f>SUM(K767)</f>
        <v>0</v>
      </c>
      <c r="L768" s="65">
        <f>SUM(L767)</f>
        <v>1123000</v>
      </c>
      <c r="M768" s="687"/>
    </row>
    <row r="769" spans="2:13" ht="123.75">
      <c r="B769" s="740" t="s">
        <v>325</v>
      </c>
      <c r="C769" s="688">
        <v>1101</v>
      </c>
      <c r="D769" s="20">
        <v>92</v>
      </c>
      <c r="E769" s="21">
        <v>5170000</v>
      </c>
      <c r="F769" s="20">
        <v>562</v>
      </c>
      <c r="G769" s="20">
        <v>251</v>
      </c>
      <c r="H769" s="22">
        <v>-2350</v>
      </c>
      <c r="I769" s="22">
        <v>0</v>
      </c>
      <c r="J769" s="22">
        <v>0</v>
      </c>
      <c r="K769" s="22">
        <v>0</v>
      </c>
      <c r="L769" s="22">
        <f>SUM(H769:K769)</f>
        <v>-2350</v>
      </c>
      <c r="M769" s="689" t="s">
        <v>20</v>
      </c>
    </row>
    <row r="770" spans="2:13" ht="12.75">
      <c r="B770" s="738" t="s">
        <v>14</v>
      </c>
      <c r="C770" s="690"/>
      <c r="D770" s="690"/>
      <c r="E770" s="690"/>
      <c r="F770" s="690"/>
      <c r="G770" s="690"/>
      <c r="H770" s="691">
        <f>SUM(H769)</f>
        <v>-2350</v>
      </c>
      <c r="I770" s="691">
        <f>SUM(I769)</f>
        <v>0</v>
      </c>
      <c r="J770" s="691">
        <f>SUM(J769)</f>
        <v>0</v>
      </c>
      <c r="K770" s="691">
        <f>SUM(K769)</f>
        <v>0</v>
      </c>
      <c r="L770" s="691">
        <f>SUM(L769)</f>
        <v>-2350</v>
      </c>
      <c r="M770" s="692"/>
    </row>
    <row r="771" spans="2:13" ht="33.75">
      <c r="B771" s="741" t="s">
        <v>329</v>
      </c>
      <c r="C771" s="693">
        <v>1101</v>
      </c>
      <c r="D771" s="305">
        <v>92</v>
      </c>
      <c r="E771" s="306">
        <v>5270000</v>
      </c>
      <c r="F771" s="305">
        <v>501</v>
      </c>
      <c r="G771" s="305">
        <v>251</v>
      </c>
      <c r="H771" s="307">
        <v>0</v>
      </c>
      <c r="I771" s="307">
        <v>2000000</v>
      </c>
      <c r="J771" s="307">
        <v>0</v>
      </c>
      <c r="K771" s="307">
        <v>0</v>
      </c>
      <c r="L771" s="307">
        <v>2000000</v>
      </c>
      <c r="M771" s="694" t="s">
        <v>330</v>
      </c>
    </row>
    <row r="772" spans="2:13" ht="12.75">
      <c r="B772" s="738" t="s">
        <v>14</v>
      </c>
      <c r="C772" s="690"/>
      <c r="D772" s="690"/>
      <c r="E772" s="690"/>
      <c r="F772" s="690"/>
      <c r="G772" s="690"/>
      <c r="H772" s="691">
        <f>SUM(H771)</f>
        <v>0</v>
      </c>
      <c r="I772" s="691">
        <f>SUM(I771)</f>
        <v>2000000</v>
      </c>
      <c r="J772" s="691">
        <f>SUM(J771)</f>
        <v>0</v>
      </c>
      <c r="K772" s="691">
        <f>SUM(K771)</f>
        <v>0</v>
      </c>
      <c r="L772" s="691">
        <f>SUM(L771)</f>
        <v>2000000</v>
      </c>
      <c r="M772" s="692"/>
    </row>
    <row r="773" spans="2:13" ht="90">
      <c r="B773" s="742" t="s">
        <v>331</v>
      </c>
      <c r="C773" s="695">
        <v>1102</v>
      </c>
      <c r="D773" s="696">
        <v>92</v>
      </c>
      <c r="E773" s="697">
        <v>5190000</v>
      </c>
      <c r="F773" s="696">
        <v>466</v>
      </c>
      <c r="G773" s="696">
        <v>251</v>
      </c>
      <c r="H773" s="698">
        <v>0</v>
      </c>
      <c r="I773" s="698">
        <v>-32360</v>
      </c>
      <c r="J773" s="698">
        <v>-8894</v>
      </c>
      <c r="K773" s="698">
        <v>-8746</v>
      </c>
      <c r="L773" s="698">
        <v>-50000</v>
      </c>
      <c r="M773" s="699" t="s">
        <v>21</v>
      </c>
    </row>
    <row r="774" spans="2:13" ht="90">
      <c r="B774" s="742" t="s">
        <v>332</v>
      </c>
      <c r="C774" s="695">
        <v>1102</v>
      </c>
      <c r="D774" s="696">
        <v>92</v>
      </c>
      <c r="E774" s="697">
        <v>5190000</v>
      </c>
      <c r="F774" s="696">
        <v>466</v>
      </c>
      <c r="G774" s="696">
        <v>251</v>
      </c>
      <c r="H774" s="698">
        <v>0</v>
      </c>
      <c r="I774" s="698">
        <v>-143804</v>
      </c>
      <c r="J774" s="698">
        <v>-44248</v>
      </c>
      <c r="K774" s="698">
        <v>-44248</v>
      </c>
      <c r="L774" s="698">
        <v>-232300</v>
      </c>
      <c r="M774" s="699" t="s">
        <v>21</v>
      </c>
    </row>
    <row r="775" spans="2:13" ht="90">
      <c r="B775" s="742" t="s">
        <v>329</v>
      </c>
      <c r="C775" s="695">
        <v>1102</v>
      </c>
      <c r="D775" s="696">
        <v>92</v>
      </c>
      <c r="E775" s="697">
        <v>5190000</v>
      </c>
      <c r="F775" s="696">
        <v>466</v>
      </c>
      <c r="G775" s="696">
        <v>251</v>
      </c>
      <c r="H775" s="698">
        <v>0</v>
      </c>
      <c r="I775" s="698">
        <v>-61175</v>
      </c>
      <c r="J775" s="698">
        <v>-14255</v>
      </c>
      <c r="K775" s="698">
        <v>-14570</v>
      </c>
      <c r="L775" s="698">
        <v>-90000</v>
      </c>
      <c r="M775" s="699" t="s">
        <v>21</v>
      </c>
    </row>
    <row r="776" spans="2:13" ht="90">
      <c r="B776" s="742" t="s">
        <v>333</v>
      </c>
      <c r="C776" s="695">
        <v>1102</v>
      </c>
      <c r="D776" s="696">
        <v>92</v>
      </c>
      <c r="E776" s="697">
        <v>5190000</v>
      </c>
      <c r="F776" s="696">
        <v>466</v>
      </c>
      <c r="G776" s="696">
        <v>251</v>
      </c>
      <c r="H776" s="698">
        <v>0</v>
      </c>
      <c r="I776" s="698">
        <v>-50491</v>
      </c>
      <c r="J776" s="698">
        <v>-14866</v>
      </c>
      <c r="K776" s="698">
        <v>-14643</v>
      </c>
      <c r="L776" s="698">
        <v>-80000</v>
      </c>
      <c r="M776" s="699" t="s">
        <v>21</v>
      </c>
    </row>
    <row r="777" spans="2:13" ht="90">
      <c r="B777" s="742" t="s">
        <v>334</v>
      </c>
      <c r="C777" s="695">
        <v>1102</v>
      </c>
      <c r="D777" s="696">
        <v>92</v>
      </c>
      <c r="E777" s="697">
        <v>5190000</v>
      </c>
      <c r="F777" s="696">
        <v>466</v>
      </c>
      <c r="G777" s="696">
        <v>251</v>
      </c>
      <c r="H777" s="698">
        <v>0</v>
      </c>
      <c r="I777" s="698">
        <v>-36262</v>
      </c>
      <c r="J777" s="698">
        <v>-11945</v>
      </c>
      <c r="K777" s="698">
        <v>-11793</v>
      </c>
      <c r="L777" s="698">
        <v>-60000</v>
      </c>
      <c r="M777" s="699" t="s">
        <v>21</v>
      </c>
    </row>
    <row r="778" spans="2:13" ht="90">
      <c r="B778" s="742" t="s">
        <v>335</v>
      </c>
      <c r="C778" s="695">
        <v>1102</v>
      </c>
      <c r="D778" s="696">
        <v>92</v>
      </c>
      <c r="E778" s="697">
        <v>5190000</v>
      </c>
      <c r="F778" s="696">
        <v>466</v>
      </c>
      <c r="G778" s="696">
        <v>251</v>
      </c>
      <c r="H778" s="698">
        <v>0</v>
      </c>
      <c r="I778" s="698">
        <v>-32360</v>
      </c>
      <c r="J778" s="698">
        <v>-8894</v>
      </c>
      <c r="K778" s="698">
        <v>-8746</v>
      </c>
      <c r="L778" s="698">
        <v>-50000</v>
      </c>
      <c r="M778" s="699" t="s">
        <v>21</v>
      </c>
    </row>
    <row r="779" spans="2:13" ht="90">
      <c r="B779" s="742" t="s">
        <v>325</v>
      </c>
      <c r="C779" s="695">
        <v>1102</v>
      </c>
      <c r="D779" s="696">
        <v>92</v>
      </c>
      <c r="E779" s="697">
        <v>5190000</v>
      </c>
      <c r="F779" s="696">
        <v>466</v>
      </c>
      <c r="G779" s="696">
        <v>251</v>
      </c>
      <c r="H779" s="698">
        <v>0</v>
      </c>
      <c r="I779" s="698">
        <v>-60610</v>
      </c>
      <c r="J779" s="698">
        <v>-14706</v>
      </c>
      <c r="K779" s="698">
        <v>-14684</v>
      </c>
      <c r="L779" s="698">
        <v>-90000</v>
      </c>
      <c r="M779" s="699" t="s">
        <v>21</v>
      </c>
    </row>
    <row r="780" spans="2:13" ht="90">
      <c r="B780" s="742" t="s">
        <v>327</v>
      </c>
      <c r="C780" s="695">
        <v>1102</v>
      </c>
      <c r="D780" s="696">
        <v>92</v>
      </c>
      <c r="E780" s="697">
        <v>5190000</v>
      </c>
      <c r="F780" s="696">
        <v>466</v>
      </c>
      <c r="G780" s="696">
        <v>251</v>
      </c>
      <c r="H780" s="698">
        <v>0</v>
      </c>
      <c r="I780" s="698">
        <v>-32153</v>
      </c>
      <c r="J780" s="698">
        <v>-8864</v>
      </c>
      <c r="K780" s="698">
        <v>-8983</v>
      </c>
      <c r="L780" s="698">
        <v>-50000</v>
      </c>
      <c r="M780" s="699" t="s">
        <v>21</v>
      </c>
    </row>
    <row r="781" spans="2:13" ht="90">
      <c r="B781" s="742" t="s">
        <v>336</v>
      </c>
      <c r="C781" s="695">
        <v>1102</v>
      </c>
      <c r="D781" s="696">
        <v>92</v>
      </c>
      <c r="E781" s="697">
        <v>5190000</v>
      </c>
      <c r="F781" s="696">
        <v>466</v>
      </c>
      <c r="G781" s="696">
        <v>251</v>
      </c>
      <c r="H781" s="698">
        <v>0</v>
      </c>
      <c r="I781" s="698">
        <v>-32153</v>
      </c>
      <c r="J781" s="698">
        <v>-8864</v>
      </c>
      <c r="K781" s="698">
        <v>-8983</v>
      </c>
      <c r="L781" s="698">
        <v>-50000</v>
      </c>
      <c r="M781" s="699" t="s">
        <v>21</v>
      </c>
    </row>
    <row r="782" spans="2:13" ht="90">
      <c r="B782" s="742" t="s">
        <v>337</v>
      </c>
      <c r="C782" s="695">
        <v>1102</v>
      </c>
      <c r="D782" s="696">
        <v>92</v>
      </c>
      <c r="E782" s="697">
        <v>5190000</v>
      </c>
      <c r="F782" s="696">
        <v>466</v>
      </c>
      <c r="G782" s="696">
        <v>251</v>
      </c>
      <c r="H782" s="698">
        <v>0</v>
      </c>
      <c r="I782" s="698">
        <v>-32273</v>
      </c>
      <c r="J782" s="698">
        <v>-8704</v>
      </c>
      <c r="K782" s="698">
        <v>-9023</v>
      </c>
      <c r="L782" s="698">
        <v>-50000</v>
      </c>
      <c r="M782" s="699" t="s">
        <v>21</v>
      </c>
    </row>
    <row r="783" spans="2:13" ht="90">
      <c r="B783" s="742" t="s">
        <v>326</v>
      </c>
      <c r="C783" s="695">
        <v>1102</v>
      </c>
      <c r="D783" s="696">
        <v>92</v>
      </c>
      <c r="E783" s="697">
        <v>5190000</v>
      </c>
      <c r="F783" s="696">
        <v>466</v>
      </c>
      <c r="G783" s="696">
        <v>251</v>
      </c>
      <c r="H783" s="698">
        <v>0</v>
      </c>
      <c r="I783" s="698">
        <v>-355159</v>
      </c>
      <c r="J783" s="698">
        <v>-107360</v>
      </c>
      <c r="K783" s="698">
        <v>-107281</v>
      </c>
      <c r="L783" s="698">
        <v>-569800</v>
      </c>
      <c r="M783" s="699" t="s">
        <v>21</v>
      </c>
    </row>
    <row r="784" spans="2:13" ht="12.75">
      <c r="B784" s="738" t="s">
        <v>14</v>
      </c>
      <c r="C784" s="700"/>
      <c r="D784" s="700"/>
      <c r="E784" s="700"/>
      <c r="F784" s="700"/>
      <c r="G784" s="700"/>
      <c r="H784" s="701">
        <f>SUM(H773:H783)</f>
        <v>0</v>
      </c>
      <c r="I784" s="701">
        <f>SUM(I773:I783)</f>
        <v>-868800</v>
      </c>
      <c r="J784" s="701">
        <f>SUM(J773:J783)</f>
        <v>-251600</v>
      </c>
      <c r="K784" s="701">
        <f>SUM(K773:K783)</f>
        <v>-251700</v>
      </c>
      <c r="L784" s="701">
        <f>SUM(L773:L783)</f>
        <v>-1372100</v>
      </c>
      <c r="M784" s="702"/>
    </row>
    <row r="785" spans="2:13" ht="123.75">
      <c r="B785" s="743" t="s">
        <v>331</v>
      </c>
      <c r="C785" s="703">
        <v>1102</v>
      </c>
      <c r="D785" s="704">
        <v>92</v>
      </c>
      <c r="E785" s="705">
        <v>5190000</v>
      </c>
      <c r="F785" s="704">
        <v>562</v>
      </c>
      <c r="G785" s="704">
        <v>251</v>
      </c>
      <c r="H785" s="25">
        <v>2190</v>
      </c>
      <c r="I785" s="25">
        <v>0</v>
      </c>
      <c r="J785" s="25">
        <v>0</v>
      </c>
      <c r="K785" s="25">
        <v>0</v>
      </c>
      <c r="L785" s="25">
        <v>2190</v>
      </c>
      <c r="M785" s="706" t="s">
        <v>20</v>
      </c>
    </row>
    <row r="786" spans="2:13" ht="123.75">
      <c r="B786" s="743" t="s">
        <v>332</v>
      </c>
      <c r="C786" s="703">
        <v>1102</v>
      </c>
      <c r="D786" s="704">
        <v>92</v>
      </c>
      <c r="E786" s="705">
        <v>5190000</v>
      </c>
      <c r="F786" s="704">
        <v>562</v>
      </c>
      <c r="G786" s="704">
        <v>251</v>
      </c>
      <c r="H786" s="25">
        <v>1670</v>
      </c>
      <c r="I786" s="25">
        <v>0</v>
      </c>
      <c r="J786" s="25">
        <v>0</v>
      </c>
      <c r="K786" s="25">
        <v>0</v>
      </c>
      <c r="L786" s="25">
        <v>1670</v>
      </c>
      <c r="M786" s="706" t="s">
        <v>20</v>
      </c>
    </row>
    <row r="787" spans="2:13" ht="123.75">
      <c r="B787" s="743" t="s">
        <v>325</v>
      </c>
      <c r="C787" s="703">
        <v>1102</v>
      </c>
      <c r="D787" s="704">
        <v>92</v>
      </c>
      <c r="E787" s="705">
        <v>5190000</v>
      </c>
      <c r="F787" s="704">
        <v>562</v>
      </c>
      <c r="G787" s="704">
        <v>251</v>
      </c>
      <c r="H787" s="25">
        <v>3450</v>
      </c>
      <c r="I787" s="25">
        <v>0</v>
      </c>
      <c r="J787" s="25">
        <v>0</v>
      </c>
      <c r="K787" s="25">
        <v>0</v>
      </c>
      <c r="L787" s="25">
        <v>3450</v>
      </c>
      <c r="M787" s="706" t="s">
        <v>20</v>
      </c>
    </row>
    <row r="788" spans="2:13" ht="123.75">
      <c r="B788" s="743" t="s">
        <v>326</v>
      </c>
      <c r="C788" s="703">
        <v>1102</v>
      </c>
      <c r="D788" s="704">
        <v>92</v>
      </c>
      <c r="E788" s="705">
        <v>5190000</v>
      </c>
      <c r="F788" s="704">
        <v>562</v>
      </c>
      <c r="G788" s="704">
        <v>251</v>
      </c>
      <c r="H788" s="25">
        <v>1500</v>
      </c>
      <c r="I788" s="25">
        <v>0</v>
      </c>
      <c r="J788" s="25">
        <v>0</v>
      </c>
      <c r="K788" s="25">
        <v>0</v>
      </c>
      <c r="L788" s="25">
        <v>1500</v>
      </c>
      <c r="M788" s="706" t="s">
        <v>20</v>
      </c>
    </row>
    <row r="789" spans="2:13" ht="12.75">
      <c r="B789" s="738" t="s">
        <v>14</v>
      </c>
      <c r="C789" s="707"/>
      <c r="D789" s="707"/>
      <c r="E789" s="707"/>
      <c r="F789" s="707"/>
      <c r="G789" s="707"/>
      <c r="H789" s="67">
        <f>SUM(H785:H788)</f>
        <v>8810</v>
      </c>
      <c r="I789" s="67">
        <f>SUM(I785:I788)</f>
        <v>0</v>
      </c>
      <c r="J789" s="67">
        <f>SUM(J785:J788)</f>
        <v>0</v>
      </c>
      <c r="K789" s="67">
        <f>SUM(K785:K788)</f>
        <v>0</v>
      </c>
      <c r="L789" s="67">
        <f>SUM(L785:L788)</f>
        <v>8810</v>
      </c>
      <c r="M789" s="708"/>
    </row>
    <row r="790" spans="2:13" ht="90">
      <c r="B790" s="744" t="s">
        <v>331</v>
      </c>
      <c r="C790" s="709">
        <v>1102</v>
      </c>
      <c r="D790" s="26">
        <v>92</v>
      </c>
      <c r="E790" s="27">
        <v>5190001</v>
      </c>
      <c r="F790" s="26">
        <v>523</v>
      </c>
      <c r="G790" s="26">
        <v>251</v>
      </c>
      <c r="H790" s="28">
        <v>0</v>
      </c>
      <c r="I790" s="28">
        <v>920</v>
      </c>
      <c r="J790" s="28">
        <v>0</v>
      </c>
      <c r="K790" s="28">
        <v>0</v>
      </c>
      <c r="L790" s="28">
        <v>920</v>
      </c>
      <c r="M790" s="710" t="s">
        <v>301</v>
      </c>
    </row>
    <row r="791" spans="2:13" ht="12.75">
      <c r="B791" s="738" t="s">
        <v>14</v>
      </c>
      <c r="C791" s="690"/>
      <c r="D791" s="690"/>
      <c r="E791" s="690"/>
      <c r="F791" s="690"/>
      <c r="G791" s="690"/>
      <c r="H791" s="691">
        <f>SUM(H790)</f>
        <v>0</v>
      </c>
      <c r="I791" s="691">
        <f>SUM(I790)</f>
        <v>920</v>
      </c>
      <c r="J791" s="691">
        <f>SUM(J790)</f>
        <v>0</v>
      </c>
      <c r="K791" s="691">
        <f>SUM(K790)</f>
        <v>0</v>
      </c>
      <c r="L791" s="691">
        <f>SUM(L790)</f>
        <v>920</v>
      </c>
      <c r="M791" s="692"/>
    </row>
    <row r="792" spans="2:13" ht="78.75">
      <c r="B792" s="745" t="s">
        <v>329</v>
      </c>
      <c r="C792" s="711">
        <v>1101</v>
      </c>
      <c r="D792" s="30">
        <v>92</v>
      </c>
      <c r="E792" s="31">
        <v>5290000</v>
      </c>
      <c r="F792" s="30">
        <v>576</v>
      </c>
      <c r="G792" s="30">
        <v>251</v>
      </c>
      <c r="H792" s="32">
        <v>0</v>
      </c>
      <c r="I792" s="32">
        <v>-2000000</v>
      </c>
      <c r="J792" s="32">
        <v>0</v>
      </c>
      <c r="K792" s="32">
        <v>0</v>
      </c>
      <c r="L792" s="32">
        <v>-2000000</v>
      </c>
      <c r="M792" s="712" t="s">
        <v>338</v>
      </c>
    </row>
    <row r="793" spans="2:13" ht="12.75">
      <c r="B793" s="738" t="s">
        <v>14</v>
      </c>
      <c r="C793" s="690"/>
      <c r="D793" s="690"/>
      <c r="E793" s="690"/>
      <c r="F793" s="690"/>
      <c r="G793" s="690"/>
      <c r="H793" s="691">
        <f>SUM(H792)</f>
        <v>0</v>
      </c>
      <c r="I793" s="691">
        <f>SUM(I792)</f>
        <v>-2000000</v>
      </c>
      <c r="J793" s="691">
        <f>SUM(J792)</f>
        <v>0</v>
      </c>
      <c r="K793" s="691">
        <f>SUM(K792)</f>
        <v>0</v>
      </c>
      <c r="L793" s="691">
        <f>SUM(L792)</f>
        <v>-2000000</v>
      </c>
      <c r="M793" s="692"/>
    </row>
    <row r="794" spans="2:13" ht="33.75">
      <c r="B794" s="746" t="s">
        <v>331</v>
      </c>
      <c r="C794" s="713">
        <v>1101</v>
      </c>
      <c r="D794" s="714">
        <v>92</v>
      </c>
      <c r="E794" s="715">
        <v>5290000</v>
      </c>
      <c r="F794" s="714">
        <v>576</v>
      </c>
      <c r="G794" s="714">
        <v>251</v>
      </c>
      <c r="H794" s="716">
        <v>-560000</v>
      </c>
      <c r="I794" s="716">
        <v>-540000</v>
      </c>
      <c r="J794" s="716">
        <v>-1084000</v>
      </c>
      <c r="K794" s="716">
        <v>0</v>
      </c>
      <c r="L794" s="716">
        <v>-2184000</v>
      </c>
      <c r="M794" s="717" t="s">
        <v>300</v>
      </c>
    </row>
    <row r="795" spans="2:13" ht="33.75">
      <c r="B795" s="746" t="s">
        <v>339</v>
      </c>
      <c r="C795" s="713">
        <v>1101</v>
      </c>
      <c r="D795" s="714">
        <v>92</v>
      </c>
      <c r="E795" s="715">
        <v>5290000</v>
      </c>
      <c r="F795" s="714">
        <v>576</v>
      </c>
      <c r="G795" s="714">
        <v>251</v>
      </c>
      <c r="H795" s="716">
        <v>200000</v>
      </c>
      <c r="I795" s="716">
        <v>0</v>
      </c>
      <c r="J795" s="716">
        <v>784000</v>
      </c>
      <c r="K795" s="716">
        <v>0</v>
      </c>
      <c r="L795" s="716">
        <v>984000</v>
      </c>
      <c r="M795" s="717" t="s">
        <v>300</v>
      </c>
    </row>
    <row r="796" spans="2:13" ht="33.75">
      <c r="B796" s="746" t="s">
        <v>340</v>
      </c>
      <c r="C796" s="713">
        <v>1101</v>
      </c>
      <c r="D796" s="714">
        <v>92</v>
      </c>
      <c r="E796" s="715">
        <v>5290000</v>
      </c>
      <c r="F796" s="714">
        <v>576</v>
      </c>
      <c r="G796" s="714">
        <v>251</v>
      </c>
      <c r="H796" s="716">
        <v>360000</v>
      </c>
      <c r="I796" s="716">
        <v>540000</v>
      </c>
      <c r="J796" s="716">
        <v>300000</v>
      </c>
      <c r="K796" s="716">
        <v>0</v>
      </c>
      <c r="L796" s="716">
        <v>1200000</v>
      </c>
      <c r="M796" s="717" t="s">
        <v>300</v>
      </c>
    </row>
    <row r="797" spans="2:13" ht="33.75">
      <c r="B797" s="746" t="s">
        <v>332</v>
      </c>
      <c r="C797" s="713">
        <v>1101</v>
      </c>
      <c r="D797" s="714">
        <v>92</v>
      </c>
      <c r="E797" s="715">
        <v>5290000</v>
      </c>
      <c r="F797" s="714">
        <v>576</v>
      </c>
      <c r="G797" s="714">
        <v>251</v>
      </c>
      <c r="H797" s="716">
        <v>-4146000</v>
      </c>
      <c r="I797" s="716">
        <v>-3573000</v>
      </c>
      <c r="J797" s="716">
        <v>-3000000</v>
      </c>
      <c r="K797" s="716">
        <v>0</v>
      </c>
      <c r="L797" s="716">
        <v>-10719000</v>
      </c>
      <c r="M797" s="717" t="s">
        <v>300</v>
      </c>
    </row>
    <row r="798" spans="2:13" ht="33.75">
      <c r="B798" s="746" t="s">
        <v>341</v>
      </c>
      <c r="C798" s="713">
        <v>1101</v>
      </c>
      <c r="D798" s="714">
        <v>92</v>
      </c>
      <c r="E798" s="715">
        <v>5290000</v>
      </c>
      <c r="F798" s="714">
        <v>576</v>
      </c>
      <c r="G798" s="714">
        <v>251</v>
      </c>
      <c r="H798" s="716">
        <v>2000000</v>
      </c>
      <c r="I798" s="716">
        <v>1000000</v>
      </c>
      <c r="J798" s="716">
        <v>1000000</v>
      </c>
      <c r="K798" s="716">
        <v>0</v>
      </c>
      <c r="L798" s="716">
        <v>4000000</v>
      </c>
      <c r="M798" s="717" t="s">
        <v>300</v>
      </c>
    </row>
    <row r="799" spans="2:13" ht="33.75">
      <c r="B799" s="746" t="s">
        <v>342</v>
      </c>
      <c r="C799" s="713">
        <v>1101</v>
      </c>
      <c r="D799" s="714">
        <v>92</v>
      </c>
      <c r="E799" s="715">
        <v>5290000</v>
      </c>
      <c r="F799" s="714">
        <v>576</v>
      </c>
      <c r="G799" s="714">
        <v>251</v>
      </c>
      <c r="H799" s="716">
        <v>0</v>
      </c>
      <c r="I799" s="716">
        <v>1000000</v>
      </c>
      <c r="J799" s="716">
        <v>1000000</v>
      </c>
      <c r="K799" s="716">
        <v>0</v>
      </c>
      <c r="L799" s="716">
        <v>2000000</v>
      </c>
      <c r="M799" s="717" t="s">
        <v>300</v>
      </c>
    </row>
    <row r="800" spans="2:13" ht="33.75">
      <c r="B800" s="746" t="s">
        <v>342</v>
      </c>
      <c r="C800" s="713">
        <v>1101</v>
      </c>
      <c r="D800" s="714">
        <v>92</v>
      </c>
      <c r="E800" s="715">
        <v>5290000</v>
      </c>
      <c r="F800" s="714">
        <v>576</v>
      </c>
      <c r="G800" s="714">
        <v>251</v>
      </c>
      <c r="H800" s="716">
        <v>0</v>
      </c>
      <c r="I800" s="716">
        <v>-660000</v>
      </c>
      <c r="J800" s="716">
        <v>-1000000</v>
      </c>
      <c r="K800" s="716">
        <v>0</v>
      </c>
      <c r="L800" s="716">
        <v>-1660000</v>
      </c>
      <c r="M800" s="717" t="s">
        <v>300</v>
      </c>
    </row>
    <row r="801" spans="2:13" ht="33.75">
      <c r="B801" s="746" t="s">
        <v>343</v>
      </c>
      <c r="C801" s="713">
        <v>1101</v>
      </c>
      <c r="D801" s="714">
        <v>92</v>
      </c>
      <c r="E801" s="715">
        <v>5290000</v>
      </c>
      <c r="F801" s="714">
        <v>576</v>
      </c>
      <c r="G801" s="714">
        <v>251</v>
      </c>
      <c r="H801" s="716">
        <v>1500000</v>
      </c>
      <c r="I801" s="716">
        <v>1098000</v>
      </c>
      <c r="J801" s="716">
        <v>1000000</v>
      </c>
      <c r="K801" s="716">
        <v>0</v>
      </c>
      <c r="L801" s="716">
        <v>3598000</v>
      </c>
      <c r="M801" s="717" t="s">
        <v>300</v>
      </c>
    </row>
    <row r="802" spans="2:13" ht="33.75">
      <c r="B802" s="746" t="s">
        <v>344</v>
      </c>
      <c r="C802" s="713">
        <v>1101</v>
      </c>
      <c r="D802" s="714">
        <v>92</v>
      </c>
      <c r="E802" s="715">
        <v>5290000</v>
      </c>
      <c r="F802" s="714">
        <v>576</v>
      </c>
      <c r="G802" s="714">
        <v>251</v>
      </c>
      <c r="H802" s="716">
        <v>646000</v>
      </c>
      <c r="I802" s="716">
        <v>475000</v>
      </c>
      <c r="J802" s="716">
        <v>0</v>
      </c>
      <c r="K802" s="716">
        <v>0</v>
      </c>
      <c r="L802" s="716">
        <v>1121000</v>
      </c>
      <c r="M802" s="717" t="s">
        <v>300</v>
      </c>
    </row>
    <row r="803" spans="2:13" ht="33.75">
      <c r="B803" s="746" t="s">
        <v>329</v>
      </c>
      <c r="C803" s="713">
        <v>1101</v>
      </c>
      <c r="D803" s="714">
        <v>92</v>
      </c>
      <c r="E803" s="715">
        <v>5290000</v>
      </c>
      <c r="F803" s="714">
        <v>576</v>
      </c>
      <c r="G803" s="714">
        <v>251</v>
      </c>
      <c r="H803" s="716">
        <v>0</v>
      </c>
      <c r="I803" s="716">
        <v>-1166000</v>
      </c>
      <c r="J803" s="716">
        <v>-1134000</v>
      </c>
      <c r="K803" s="716">
        <v>0</v>
      </c>
      <c r="L803" s="716">
        <v>-2300000</v>
      </c>
      <c r="M803" s="717" t="s">
        <v>300</v>
      </c>
    </row>
    <row r="804" spans="2:13" ht="33.75">
      <c r="B804" s="746" t="s">
        <v>333</v>
      </c>
      <c r="C804" s="713">
        <v>1101</v>
      </c>
      <c r="D804" s="714">
        <v>92</v>
      </c>
      <c r="E804" s="715">
        <v>5290000</v>
      </c>
      <c r="F804" s="714">
        <v>576</v>
      </c>
      <c r="G804" s="714">
        <v>251</v>
      </c>
      <c r="H804" s="716">
        <v>-1192000</v>
      </c>
      <c r="I804" s="716">
        <v>-2086000</v>
      </c>
      <c r="J804" s="716">
        <v>0</v>
      </c>
      <c r="K804" s="716">
        <v>0</v>
      </c>
      <c r="L804" s="716">
        <v>-3278000</v>
      </c>
      <c r="M804" s="717" t="s">
        <v>300</v>
      </c>
    </row>
    <row r="805" spans="2:13" ht="33.75">
      <c r="B805" s="746" t="s">
        <v>333</v>
      </c>
      <c r="C805" s="713">
        <v>1101</v>
      </c>
      <c r="D805" s="714">
        <v>92</v>
      </c>
      <c r="E805" s="715">
        <v>5290000</v>
      </c>
      <c r="F805" s="714">
        <v>576</v>
      </c>
      <c r="G805" s="714">
        <v>251</v>
      </c>
      <c r="H805" s="716">
        <v>0</v>
      </c>
      <c r="I805" s="716">
        <v>0</v>
      </c>
      <c r="J805" s="716">
        <v>-1393333</v>
      </c>
      <c r="K805" s="716">
        <v>0</v>
      </c>
      <c r="L805" s="716">
        <v>-1393333</v>
      </c>
      <c r="M805" s="717" t="s">
        <v>300</v>
      </c>
    </row>
    <row r="806" spans="2:13" ht="33.75">
      <c r="B806" s="746" t="s">
        <v>345</v>
      </c>
      <c r="C806" s="713">
        <v>1101</v>
      </c>
      <c r="D806" s="714">
        <v>92</v>
      </c>
      <c r="E806" s="715">
        <v>5290000</v>
      </c>
      <c r="F806" s="714">
        <v>576</v>
      </c>
      <c r="G806" s="714">
        <v>251</v>
      </c>
      <c r="H806" s="716">
        <v>0</v>
      </c>
      <c r="I806" s="716">
        <v>278000</v>
      </c>
      <c r="J806" s="716">
        <v>0</v>
      </c>
      <c r="K806" s="716">
        <v>0</v>
      </c>
      <c r="L806" s="716">
        <v>278000</v>
      </c>
      <c r="M806" s="717" t="s">
        <v>300</v>
      </c>
    </row>
    <row r="807" spans="2:13" ht="33.75">
      <c r="B807" s="746" t="s">
        <v>346</v>
      </c>
      <c r="C807" s="713">
        <v>1101</v>
      </c>
      <c r="D807" s="714">
        <v>92</v>
      </c>
      <c r="E807" s="715">
        <v>5290000</v>
      </c>
      <c r="F807" s="714">
        <v>576</v>
      </c>
      <c r="G807" s="714">
        <v>251</v>
      </c>
      <c r="H807" s="716">
        <v>1192000</v>
      </c>
      <c r="I807" s="716">
        <v>1808000</v>
      </c>
      <c r="J807" s="716">
        <v>0</v>
      </c>
      <c r="K807" s="716">
        <v>0</v>
      </c>
      <c r="L807" s="716">
        <v>3000000</v>
      </c>
      <c r="M807" s="717" t="s">
        <v>300</v>
      </c>
    </row>
    <row r="808" spans="2:13" ht="33.75">
      <c r="B808" s="746" t="s">
        <v>347</v>
      </c>
      <c r="C808" s="713">
        <v>1101</v>
      </c>
      <c r="D808" s="714">
        <v>92</v>
      </c>
      <c r="E808" s="715">
        <v>5290000</v>
      </c>
      <c r="F808" s="714">
        <v>576</v>
      </c>
      <c r="G808" s="714">
        <v>251</v>
      </c>
      <c r="H808" s="716">
        <v>0</v>
      </c>
      <c r="I808" s="716">
        <v>0</v>
      </c>
      <c r="J808" s="716">
        <v>1393333</v>
      </c>
      <c r="K808" s="716">
        <v>0</v>
      </c>
      <c r="L808" s="716">
        <v>1393333</v>
      </c>
      <c r="M808" s="717" t="s">
        <v>300</v>
      </c>
    </row>
    <row r="809" spans="2:13" ht="33.75">
      <c r="B809" s="746" t="s">
        <v>325</v>
      </c>
      <c r="C809" s="713">
        <v>1101</v>
      </c>
      <c r="D809" s="714">
        <v>92</v>
      </c>
      <c r="E809" s="715">
        <v>5290000</v>
      </c>
      <c r="F809" s="714">
        <v>576</v>
      </c>
      <c r="G809" s="714">
        <v>251</v>
      </c>
      <c r="H809" s="716">
        <v>0</v>
      </c>
      <c r="I809" s="716">
        <v>0</v>
      </c>
      <c r="J809" s="716">
        <v>-3000000</v>
      </c>
      <c r="K809" s="716">
        <v>0</v>
      </c>
      <c r="L809" s="716">
        <v>-3000000</v>
      </c>
      <c r="M809" s="717" t="s">
        <v>300</v>
      </c>
    </row>
    <row r="810" spans="2:13" ht="12.75">
      <c r="B810" s="738" t="s">
        <v>14</v>
      </c>
      <c r="C810" s="718"/>
      <c r="D810" s="718"/>
      <c r="E810" s="718"/>
      <c r="F810" s="718"/>
      <c r="G810" s="718"/>
      <c r="H810" s="71">
        <f>SUM(H794:H809)</f>
        <v>0</v>
      </c>
      <c r="I810" s="71">
        <f>SUM(I794:I809)</f>
        <v>-1826000</v>
      </c>
      <c r="J810" s="71">
        <f>SUM(J794:J809)</f>
        <v>-5134000</v>
      </c>
      <c r="K810" s="71">
        <f>SUM(K794:K809)</f>
        <v>0</v>
      </c>
      <c r="L810" s="71">
        <f>SUM(L794:L809)</f>
        <v>-6960000</v>
      </c>
      <c r="M810" s="719"/>
    </row>
    <row r="811" spans="2:13" ht="13.5" thickBot="1">
      <c r="B811" s="747" t="s">
        <v>348</v>
      </c>
      <c r="C811" s="720"/>
      <c r="D811" s="720"/>
      <c r="E811" s="720"/>
      <c r="F811" s="720"/>
      <c r="G811" s="720"/>
      <c r="H811" s="720">
        <f>H810+H793+H791+H789+H784+H772+H770+H768+H766</f>
        <v>1129460</v>
      </c>
      <c r="I811" s="720">
        <f>I810+I793+I791+I789+I784+I772+I770+I768+I766</f>
        <v>-1166880</v>
      </c>
      <c r="J811" s="720">
        <f>J810+J793+J791+J789+J784+J772+J770+J768+J766</f>
        <v>-1912600</v>
      </c>
      <c r="K811" s="720">
        <f>K810+K793+K791+K789+K784+K772+K770+K768+K766</f>
        <v>-251700</v>
      </c>
      <c r="L811" s="720">
        <f>L810+L793+L791+L789+L784+L772+L770+L768+L766</f>
        <v>-2201720</v>
      </c>
      <c r="M811" s="721"/>
    </row>
  </sheetData>
  <mergeCells count="370">
    <mergeCell ref="B763:M763"/>
    <mergeCell ref="B754:G754"/>
    <mergeCell ref="B758:G758"/>
    <mergeCell ref="B226:G226"/>
    <mergeCell ref="B227:G227"/>
    <mergeCell ref="B731:G731"/>
    <mergeCell ref="B732:G732"/>
    <mergeCell ref="B733:G733"/>
    <mergeCell ref="B675:G675"/>
    <mergeCell ref="B685:G685"/>
    <mergeCell ref="B689:G689"/>
    <mergeCell ref="B702:G702"/>
    <mergeCell ref="B703:G703"/>
    <mergeCell ref="B749:G749"/>
    <mergeCell ref="B727:G727"/>
    <mergeCell ref="B705:G705"/>
    <mergeCell ref="B706:G706"/>
    <mergeCell ref="B707:G707"/>
    <mergeCell ref="B720:G720"/>
    <mergeCell ref="B721:G721"/>
    <mergeCell ref="B722:G722"/>
    <mergeCell ref="B726:G726"/>
    <mergeCell ref="B660:G660"/>
    <mergeCell ref="B667:G667"/>
    <mergeCell ref="B668:G668"/>
    <mergeCell ref="B688:G688"/>
    <mergeCell ref="B686:G686"/>
    <mergeCell ref="B643:G643"/>
    <mergeCell ref="B644:G644"/>
    <mergeCell ref="B648:G648"/>
    <mergeCell ref="B649:G649"/>
    <mergeCell ref="B636:G636"/>
    <mergeCell ref="B637:G637"/>
    <mergeCell ref="B641:G641"/>
    <mergeCell ref="B642:G642"/>
    <mergeCell ref="B629:G629"/>
    <mergeCell ref="B630:G630"/>
    <mergeCell ref="C631:L631"/>
    <mergeCell ref="B635:G635"/>
    <mergeCell ref="B526:G526"/>
    <mergeCell ref="B527:G527"/>
    <mergeCell ref="B531:G531"/>
    <mergeCell ref="B529:G529"/>
    <mergeCell ref="B530:G530"/>
    <mergeCell ref="B518:G518"/>
    <mergeCell ref="B538:G538"/>
    <mergeCell ref="B547:G547"/>
    <mergeCell ref="C549:L549"/>
    <mergeCell ref="C533:M533"/>
    <mergeCell ref="B548:G548"/>
    <mergeCell ref="B520:G520"/>
    <mergeCell ref="B522:G522"/>
    <mergeCell ref="B523:G523"/>
    <mergeCell ref="B524:G524"/>
    <mergeCell ref="B502:G502"/>
    <mergeCell ref="B503:G503"/>
    <mergeCell ref="B507:G507"/>
    <mergeCell ref="C504:G504"/>
    <mergeCell ref="B446:G446"/>
    <mergeCell ref="B447:G447"/>
    <mergeCell ref="B450:G450"/>
    <mergeCell ref="B456:G456"/>
    <mergeCell ref="B386:G386"/>
    <mergeCell ref="B387:G387"/>
    <mergeCell ref="B388:G388"/>
    <mergeCell ref="B393:G393"/>
    <mergeCell ref="B381:G381"/>
    <mergeCell ref="B383:G383"/>
    <mergeCell ref="B384:G384"/>
    <mergeCell ref="B377:G377"/>
    <mergeCell ref="B378:G378"/>
    <mergeCell ref="B372:G372"/>
    <mergeCell ref="B374:G374"/>
    <mergeCell ref="B375:G375"/>
    <mergeCell ref="B379:G379"/>
    <mergeCell ref="B371:G371"/>
    <mergeCell ref="B369:G369"/>
    <mergeCell ref="B366:G366"/>
    <mergeCell ref="B367:G367"/>
    <mergeCell ref="B118:G118"/>
    <mergeCell ref="B119:G119"/>
    <mergeCell ref="B109:G109"/>
    <mergeCell ref="B110:G110"/>
    <mergeCell ref="B111:G111"/>
    <mergeCell ref="B117:G117"/>
    <mergeCell ref="B113:G113"/>
    <mergeCell ref="B114:G114"/>
    <mergeCell ref="B100:G100"/>
    <mergeCell ref="B103:G103"/>
    <mergeCell ref="B104:G104"/>
    <mergeCell ref="B96:G96"/>
    <mergeCell ref="B101:G101"/>
    <mergeCell ref="B74:G74"/>
    <mergeCell ref="B89:G89"/>
    <mergeCell ref="B90:G90"/>
    <mergeCell ref="B95:G95"/>
    <mergeCell ref="B92:G92"/>
    <mergeCell ref="B93:G93"/>
    <mergeCell ref="B43:G43"/>
    <mergeCell ref="B49:G49"/>
    <mergeCell ref="B86:G86"/>
    <mergeCell ref="B87:G87"/>
    <mergeCell ref="B82:G82"/>
    <mergeCell ref="B83:G83"/>
    <mergeCell ref="C65:G65"/>
    <mergeCell ref="B68:G68"/>
    <mergeCell ref="B69:G69"/>
    <mergeCell ref="B70:G70"/>
    <mergeCell ref="C735:M735"/>
    <mergeCell ref="C762:G762"/>
    <mergeCell ref="C194:G194"/>
    <mergeCell ref="B761:G761"/>
    <mergeCell ref="B744:G744"/>
    <mergeCell ref="B753:G753"/>
    <mergeCell ref="B759:G759"/>
    <mergeCell ref="B760:G760"/>
    <mergeCell ref="B738:G738"/>
    <mergeCell ref="B739:G739"/>
    <mergeCell ref="B742:G742"/>
    <mergeCell ref="B743:G743"/>
    <mergeCell ref="C745:L745"/>
    <mergeCell ref="B748:G748"/>
    <mergeCell ref="B734:G734"/>
    <mergeCell ref="C662:M662"/>
    <mergeCell ref="B52:G52"/>
    <mergeCell ref="B53:G53"/>
    <mergeCell ref="C645:M645"/>
    <mergeCell ref="B661:G661"/>
    <mergeCell ref="B653:G653"/>
    <mergeCell ref="B654:G654"/>
    <mergeCell ref="B658:G658"/>
    <mergeCell ref="B659:G659"/>
    <mergeCell ref="B611:G611"/>
    <mergeCell ref="C590:M590"/>
    <mergeCell ref="B599:G599"/>
    <mergeCell ref="B600:G600"/>
    <mergeCell ref="B602:G602"/>
    <mergeCell ref="B603:G603"/>
    <mergeCell ref="B604:G604"/>
    <mergeCell ref="B610:G610"/>
    <mergeCell ref="B580:G580"/>
    <mergeCell ref="C559:M559"/>
    <mergeCell ref="B587:G587"/>
    <mergeCell ref="B588:G588"/>
    <mergeCell ref="B586:G586"/>
    <mergeCell ref="B562:G562"/>
    <mergeCell ref="B564:G564"/>
    <mergeCell ref="B565:G565"/>
    <mergeCell ref="B570:G570"/>
    <mergeCell ref="B572:G572"/>
    <mergeCell ref="B556:G556"/>
    <mergeCell ref="B573:G573"/>
    <mergeCell ref="B577:G577"/>
    <mergeCell ref="B578:G578"/>
    <mergeCell ref="B557:G557"/>
    <mergeCell ref="C505:M505"/>
    <mergeCell ref="B532:G532"/>
    <mergeCell ref="C558:G558"/>
    <mergeCell ref="B508:G508"/>
    <mergeCell ref="B509:G509"/>
    <mergeCell ref="B512:G512"/>
    <mergeCell ref="B552:G552"/>
    <mergeCell ref="B553:G553"/>
    <mergeCell ref="C554:L554"/>
    <mergeCell ref="B581:G581"/>
    <mergeCell ref="B582:G582"/>
    <mergeCell ref="B608:G608"/>
    <mergeCell ref="B609:G609"/>
    <mergeCell ref="B592:G592"/>
    <mergeCell ref="B593:G593"/>
    <mergeCell ref="B589:G589"/>
    <mergeCell ref="C612:L612"/>
    <mergeCell ref="B628:G628"/>
    <mergeCell ref="B626:G626"/>
    <mergeCell ref="B622:G622"/>
    <mergeCell ref="B619:G619"/>
    <mergeCell ref="B616:G616"/>
    <mergeCell ref="B620:G620"/>
    <mergeCell ref="B623:G623"/>
    <mergeCell ref="B624:G624"/>
    <mergeCell ref="B515:G515"/>
    <mergeCell ref="B516:G516"/>
    <mergeCell ref="B519:G519"/>
    <mergeCell ref="B469:G469"/>
    <mergeCell ref="B471:G471"/>
    <mergeCell ref="B472:G472"/>
    <mergeCell ref="B473:G473"/>
    <mergeCell ref="B486:G486"/>
    <mergeCell ref="B492:G492"/>
    <mergeCell ref="B501:G501"/>
    <mergeCell ref="B463:G463"/>
    <mergeCell ref="B452:G452"/>
    <mergeCell ref="B418:G418"/>
    <mergeCell ref="B422:G422"/>
    <mergeCell ref="B436:G436"/>
    <mergeCell ref="B438:G438"/>
    <mergeCell ref="B439:G439"/>
    <mergeCell ref="B440:G440"/>
    <mergeCell ref="B443:G443"/>
    <mergeCell ref="B445:G445"/>
    <mergeCell ref="B454:G454"/>
    <mergeCell ref="B453:G453"/>
    <mergeCell ref="B460:G460"/>
    <mergeCell ref="B462:G462"/>
    <mergeCell ref="B457:G457"/>
    <mergeCell ref="B459:G459"/>
    <mergeCell ref="B493:G493"/>
    <mergeCell ref="B487:G487"/>
    <mergeCell ref="B488:G488"/>
    <mergeCell ref="B464:G464"/>
    <mergeCell ref="B465:G465"/>
    <mergeCell ref="C466:M466"/>
    <mergeCell ref="B497:G497"/>
    <mergeCell ref="B498:G498"/>
    <mergeCell ref="B499:G499"/>
    <mergeCell ref="C390:M390"/>
    <mergeCell ref="B403:G403"/>
    <mergeCell ref="B406:G406"/>
    <mergeCell ref="B408:G408"/>
    <mergeCell ref="B412:G412"/>
    <mergeCell ref="B415:G415"/>
    <mergeCell ref="B417:G417"/>
    <mergeCell ref="A354:G354"/>
    <mergeCell ref="B363:G363"/>
    <mergeCell ref="B359:G359"/>
    <mergeCell ref="B364:G364"/>
    <mergeCell ref="B355:G355"/>
    <mergeCell ref="B398:G398"/>
    <mergeCell ref="B400:G400"/>
    <mergeCell ref="B401:G401"/>
    <mergeCell ref="B389:G389"/>
    <mergeCell ref="B394:G394"/>
    <mergeCell ref="B396:G396"/>
    <mergeCell ref="B397:G397"/>
    <mergeCell ref="B402:G402"/>
    <mergeCell ref="B426:G426"/>
    <mergeCell ref="B427:G427"/>
    <mergeCell ref="B411:G411"/>
    <mergeCell ref="B410:G410"/>
    <mergeCell ref="C404:M404"/>
    <mergeCell ref="B429:G429"/>
    <mergeCell ref="B431:G431"/>
    <mergeCell ref="B432:G432"/>
    <mergeCell ref="B435:G435"/>
    <mergeCell ref="C121:M121"/>
    <mergeCell ref="B160:G160"/>
    <mergeCell ref="B163:G163"/>
    <mergeCell ref="B158:G158"/>
    <mergeCell ref="B159:G159"/>
    <mergeCell ref="B130:G130"/>
    <mergeCell ref="B138:G138"/>
    <mergeCell ref="B139:G139"/>
    <mergeCell ref="B141:G141"/>
    <mergeCell ref="B142:G142"/>
    <mergeCell ref="B127:G127"/>
    <mergeCell ref="B156:G156"/>
    <mergeCell ref="B180:G180"/>
    <mergeCell ref="B155:G155"/>
    <mergeCell ref="B172:G172"/>
    <mergeCell ref="B145:G145"/>
    <mergeCell ref="B146:G146"/>
    <mergeCell ref="B143:G143"/>
    <mergeCell ref="B190:G190"/>
    <mergeCell ref="B129:G129"/>
    <mergeCell ref="B204:G204"/>
    <mergeCell ref="B205:G205"/>
    <mergeCell ref="C195:L195"/>
    <mergeCell ref="B193:G193"/>
    <mergeCell ref="C66:M66"/>
    <mergeCell ref="B72:G72"/>
    <mergeCell ref="B75:G75"/>
    <mergeCell ref="B189:G189"/>
    <mergeCell ref="B181:G181"/>
    <mergeCell ref="B179:G179"/>
    <mergeCell ref="B120:G120"/>
    <mergeCell ref="B123:G123"/>
    <mergeCell ref="B124:G124"/>
    <mergeCell ref="B126:G126"/>
    <mergeCell ref="A9:I9"/>
    <mergeCell ref="C11:M11"/>
    <mergeCell ref="B18:G18"/>
    <mergeCell ref="B19:G19"/>
    <mergeCell ref="B14:G14"/>
    <mergeCell ref="B35:G35"/>
    <mergeCell ref="B39:G39"/>
    <mergeCell ref="B41:G41"/>
    <mergeCell ref="B23:G23"/>
    <mergeCell ref="B24:G24"/>
    <mergeCell ref="B30:G30"/>
    <mergeCell ref="B31:G31"/>
    <mergeCell ref="B37:G37"/>
    <mergeCell ref="B58:G58"/>
    <mergeCell ref="A59:G59"/>
    <mergeCell ref="B25:G25"/>
    <mergeCell ref="B27:G27"/>
    <mergeCell ref="B28:G28"/>
    <mergeCell ref="B45:G45"/>
    <mergeCell ref="B47:G47"/>
    <mergeCell ref="B55:G55"/>
    <mergeCell ref="B56:G56"/>
    <mergeCell ref="B33:G33"/>
    <mergeCell ref="B60:G60"/>
    <mergeCell ref="B62:G62"/>
    <mergeCell ref="B63:G63"/>
    <mergeCell ref="B64:G64"/>
    <mergeCell ref="B208:G208"/>
    <mergeCell ref="B209:G209"/>
    <mergeCell ref="B197:G197"/>
    <mergeCell ref="B198:G198"/>
    <mergeCell ref="B200:G200"/>
    <mergeCell ref="B201:G201"/>
    <mergeCell ref="B202:G202"/>
    <mergeCell ref="B206:G206"/>
    <mergeCell ref="B210:G210"/>
    <mergeCell ref="B211:G211"/>
    <mergeCell ref="B214:G214"/>
    <mergeCell ref="B288:G288"/>
    <mergeCell ref="B231:G231"/>
    <mergeCell ref="B232:G232"/>
    <mergeCell ref="C212:M212"/>
    <mergeCell ref="B242:G242"/>
    <mergeCell ref="B215:G215"/>
    <mergeCell ref="B229:G229"/>
    <mergeCell ref="B230:G230"/>
    <mergeCell ref="B246:G246"/>
    <mergeCell ref="B254:G254"/>
    <mergeCell ref="B251:G251"/>
    <mergeCell ref="B249:G249"/>
    <mergeCell ref="C233:M233"/>
    <mergeCell ref="B243:G243"/>
    <mergeCell ref="B263:G263"/>
    <mergeCell ref="B260:G260"/>
    <mergeCell ref="B257:G257"/>
    <mergeCell ref="B292:G292"/>
    <mergeCell ref="B279:G279"/>
    <mergeCell ref="B276:G276"/>
    <mergeCell ref="B269:G269"/>
    <mergeCell ref="B266:G266"/>
    <mergeCell ref="C293:G293"/>
    <mergeCell ref="B289:G289"/>
    <mergeCell ref="B280:G280"/>
    <mergeCell ref="B297:G297"/>
    <mergeCell ref="B295:G295"/>
    <mergeCell ref="B298:G298"/>
    <mergeCell ref="B304:G304"/>
    <mergeCell ref="B300:G300"/>
    <mergeCell ref="B310:G310"/>
    <mergeCell ref="B305:G305"/>
    <mergeCell ref="B306:G306"/>
    <mergeCell ref="B311:G311"/>
    <mergeCell ref="B312:G312"/>
    <mergeCell ref="B317:G317"/>
    <mergeCell ref="B318:G318"/>
    <mergeCell ref="B316:G316"/>
    <mergeCell ref="B343:G343"/>
    <mergeCell ref="B339:G339"/>
    <mergeCell ref="B336:G336"/>
    <mergeCell ref="B333:G333"/>
    <mergeCell ref="B330:G330"/>
    <mergeCell ref="B327:G327"/>
    <mergeCell ref="B324:G324"/>
    <mergeCell ref="B321:G321"/>
    <mergeCell ref="B344:G344"/>
    <mergeCell ref="B345:G345"/>
    <mergeCell ref="B349:G349"/>
    <mergeCell ref="B353:G353"/>
    <mergeCell ref="B351:G351"/>
    <mergeCell ref="B346:G346"/>
    <mergeCell ref="C347:M347"/>
    <mergeCell ref="B350:G350"/>
  </mergeCells>
  <printOptions/>
  <pageMargins left="0.62" right="0.26" top="1.07" bottom="0.74" header="0.87" footer="0.74"/>
  <pageSetup fitToHeight="3" fitToWidth="1" horizontalDpi="600" verticalDpi="600" orientation="portrait" paperSize="9" scale="73" r:id="rId1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">
      <selection activeCell="B5" sqref="B5:M5"/>
    </sheetView>
  </sheetViews>
  <sheetFormatPr defaultColWidth="9.00390625" defaultRowHeight="12.75"/>
  <cols>
    <col min="1" max="1" width="4.25390625" style="0" customWidth="1"/>
    <col min="2" max="3" width="3.125" style="0" customWidth="1"/>
    <col min="4" max="4" width="3.25390625" style="0" customWidth="1"/>
    <col min="5" max="5" width="2.875" style="0" customWidth="1"/>
    <col min="6" max="6" width="3.00390625" style="0" customWidth="1"/>
    <col min="7" max="7" width="4.75390625" style="0" customWidth="1"/>
    <col min="8" max="8" width="4.625" style="0" customWidth="1"/>
    <col min="9" max="9" width="42.25390625" style="0" customWidth="1"/>
    <col min="10" max="10" width="13.625" style="0" customWidth="1"/>
    <col min="11" max="11" width="14.625" style="0" customWidth="1"/>
    <col min="12" max="12" width="13.25390625" style="0" customWidth="1"/>
    <col min="13" max="13" width="13.875" style="0" customWidth="1"/>
    <col min="14" max="14" width="13.125" style="0" customWidth="1"/>
    <col min="16" max="16" width="10.875" style="0" customWidth="1"/>
  </cols>
  <sheetData>
    <row r="1" spans="12:13" ht="15.75">
      <c r="L1" s="126" t="s">
        <v>268</v>
      </c>
      <c r="M1" s="127"/>
    </row>
    <row r="2" spans="12:13" ht="15.75">
      <c r="L2" s="126" t="s">
        <v>205</v>
      </c>
      <c r="M2" s="127"/>
    </row>
    <row r="3" spans="12:13" ht="15.75">
      <c r="L3" s="126" t="s">
        <v>206</v>
      </c>
      <c r="M3" s="127"/>
    </row>
    <row r="4" spans="12:13" ht="15.75">
      <c r="L4" s="126" t="s">
        <v>320</v>
      </c>
      <c r="M4" s="127"/>
    </row>
    <row r="5" spans="2:13" ht="15.75" customHeight="1">
      <c r="B5" s="656" t="s">
        <v>267</v>
      </c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</row>
    <row r="7" ht="13.5" thickBot="1">
      <c r="N7" t="s">
        <v>207</v>
      </c>
    </row>
    <row r="8" spans="1:14" ht="15.75">
      <c r="A8" s="662" t="s">
        <v>208</v>
      </c>
      <c r="B8" s="663"/>
      <c r="C8" s="663"/>
      <c r="D8" s="663"/>
      <c r="E8" s="663"/>
      <c r="F8" s="663"/>
      <c r="G8" s="663"/>
      <c r="H8" s="664"/>
      <c r="I8" s="668" t="s">
        <v>209</v>
      </c>
      <c r="J8" s="670" t="s">
        <v>34</v>
      </c>
      <c r="K8" s="659" t="s">
        <v>210</v>
      </c>
      <c r="L8" s="660"/>
      <c r="M8" s="660"/>
      <c r="N8" s="661"/>
    </row>
    <row r="9" spans="1:14" ht="15.75">
      <c r="A9" s="665"/>
      <c r="B9" s="666"/>
      <c r="C9" s="666"/>
      <c r="D9" s="666"/>
      <c r="E9" s="666"/>
      <c r="F9" s="666"/>
      <c r="G9" s="666"/>
      <c r="H9" s="667"/>
      <c r="I9" s="669"/>
      <c r="J9" s="671"/>
      <c r="K9" s="106" t="s">
        <v>35</v>
      </c>
      <c r="L9" s="106" t="s">
        <v>36</v>
      </c>
      <c r="M9" s="106" t="s">
        <v>37</v>
      </c>
      <c r="N9" s="128" t="s">
        <v>38</v>
      </c>
    </row>
    <row r="10" spans="1:14" ht="13.5" thickBot="1">
      <c r="A10" s="657" t="s">
        <v>211</v>
      </c>
      <c r="B10" s="658"/>
      <c r="C10" s="658"/>
      <c r="D10" s="658"/>
      <c r="E10" s="658"/>
      <c r="F10" s="658"/>
      <c r="G10" s="658"/>
      <c r="H10" s="658"/>
      <c r="I10" s="129">
        <v>2</v>
      </c>
      <c r="J10" s="130">
        <v>3</v>
      </c>
      <c r="K10" s="130">
        <v>4</v>
      </c>
      <c r="L10" s="130">
        <v>5</v>
      </c>
      <c r="M10" s="130">
        <v>6</v>
      </c>
      <c r="N10" s="131">
        <v>7</v>
      </c>
    </row>
    <row r="11" spans="1:14" ht="12.75">
      <c r="A11" s="504"/>
      <c r="B11" s="505"/>
      <c r="C11" s="505"/>
      <c r="D11" s="505"/>
      <c r="E11" s="505"/>
      <c r="F11" s="505"/>
      <c r="G11" s="505"/>
      <c r="H11" s="506"/>
      <c r="I11" s="132" t="s">
        <v>212</v>
      </c>
      <c r="J11" s="474">
        <f>K11+L11+M11+N11</f>
        <v>345876</v>
      </c>
      <c r="K11" s="474">
        <f>доходы!E101</f>
        <v>6703</v>
      </c>
      <c r="L11" s="474">
        <f>доходы!F101</f>
        <v>188990</v>
      </c>
      <c r="M11" s="474">
        <f>доходы!G101</f>
        <v>121817</v>
      </c>
      <c r="N11" s="475">
        <f>доходы!H101</f>
        <v>28366</v>
      </c>
    </row>
    <row r="12" spans="1:14" ht="12.75">
      <c r="A12" s="197"/>
      <c r="B12" s="133"/>
      <c r="C12" s="133"/>
      <c r="D12" s="133"/>
      <c r="E12" s="133"/>
      <c r="F12" s="133"/>
      <c r="G12" s="133"/>
      <c r="H12" s="134"/>
      <c r="I12" s="135" t="s">
        <v>213</v>
      </c>
      <c r="J12" s="476">
        <f>K12+L12+M12+N12</f>
        <v>345876</v>
      </c>
      <c r="K12" s="476">
        <f>расходы!H762/1000</f>
        <v>6703</v>
      </c>
      <c r="L12" s="476">
        <f>расходы!I762/1000</f>
        <v>188990</v>
      </c>
      <c r="M12" s="476">
        <f>расходы!J762/1000</f>
        <v>121817</v>
      </c>
      <c r="N12" s="477">
        <f>расходы!K762/1000</f>
        <v>28366</v>
      </c>
    </row>
    <row r="13" spans="1:14" ht="12.75">
      <c r="A13" s="197"/>
      <c r="B13" s="133"/>
      <c r="C13" s="133"/>
      <c r="D13" s="133"/>
      <c r="E13" s="133"/>
      <c r="F13" s="133"/>
      <c r="G13" s="133"/>
      <c r="H13" s="134"/>
      <c r="I13" s="135" t="s">
        <v>214</v>
      </c>
      <c r="J13" s="136">
        <f>J11-J12</f>
        <v>0</v>
      </c>
      <c r="K13" s="136">
        <f>K11-K12</f>
        <v>0</v>
      </c>
      <c r="L13" s="136">
        <f>L11-L12</f>
        <v>0</v>
      </c>
      <c r="M13" s="136">
        <f>M11-M12</f>
        <v>0</v>
      </c>
      <c r="N13" s="137">
        <f>N11-N12</f>
        <v>0</v>
      </c>
    </row>
    <row r="14" spans="1:14" ht="24">
      <c r="A14" s="198"/>
      <c r="B14" s="138"/>
      <c r="C14" s="138"/>
      <c r="D14" s="138"/>
      <c r="E14" s="138"/>
      <c r="F14" s="138"/>
      <c r="G14" s="138"/>
      <c r="H14" s="139"/>
      <c r="I14" s="140" t="s">
        <v>215</v>
      </c>
      <c r="J14" s="141">
        <f>J49</f>
        <v>0</v>
      </c>
      <c r="K14" s="141">
        <f>K49</f>
        <v>0</v>
      </c>
      <c r="L14" s="141">
        <f>L49</f>
        <v>0</v>
      </c>
      <c r="M14" s="141">
        <f>M49</f>
        <v>0</v>
      </c>
      <c r="N14" s="142">
        <f>N49</f>
        <v>0</v>
      </c>
    </row>
    <row r="15" spans="1:14" ht="12.75">
      <c r="A15" s="198"/>
      <c r="B15" s="138"/>
      <c r="C15" s="138"/>
      <c r="D15" s="138"/>
      <c r="E15" s="138"/>
      <c r="F15" s="138"/>
      <c r="G15" s="138"/>
      <c r="H15" s="139"/>
      <c r="I15" s="140"/>
      <c r="J15" s="68"/>
      <c r="K15" s="143"/>
      <c r="L15" s="143"/>
      <c r="M15" s="143"/>
      <c r="N15" s="144"/>
    </row>
    <row r="16" spans="1:17" s="148" customFormat="1" ht="67.5">
      <c r="A16" s="199" t="s">
        <v>143</v>
      </c>
      <c r="B16" s="145" t="s">
        <v>216</v>
      </c>
      <c r="C16" s="145" t="s">
        <v>217</v>
      </c>
      <c r="D16" s="145" t="s">
        <v>218</v>
      </c>
      <c r="E16" s="145" t="s">
        <v>218</v>
      </c>
      <c r="F16" s="145" t="s">
        <v>218</v>
      </c>
      <c r="G16" s="145" t="s">
        <v>219</v>
      </c>
      <c r="H16" s="146" t="s">
        <v>62</v>
      </c>
      <c r="I16" s="147" t="s">
        <v>220</v>
      </c>
      <c r="J16" s="141">
        <f>J17-J22</f>
        <v>0</v>
      </c>
      <c r="K16" s="141">
        <f>K17-K22</f>
        <v>0</v>
      </c>
      <c r="L16" s="141">
        <f>L17-L22</f>
        <v>0</v>
      </c>
      <c r="M16" s="141">
        <f>M17-M22</f>
        <v>0</v>
      </c>
      <c r="N16" s="142">
        <f>N17-N22</f>
        <v>0</v>
      </c>
      <c r="P16" s="149"/>
      <c r="Q16" s="149"/>
    </row>
    <row r="17" spans="1:17" s="155" customFormat="1" ht="67.5">
      <c r="A17" s="200" t="s">
        <v>143</v>
      </c>
      <c r="B17" s="150" t="s">
        <v>216</v>
      </c>
      <c r="C17" s="150" t="s">
        <v>217</v>
      </c>
      <c r="D17" s="150" t="s">
        <v>218</v>
      </c>
      <c r="E17" s="150" t="s">
        <v>218</v>
      </c>
      <c r="F17" s="150" t="s">
        <v>218</v>
      </c>
      <c r="G17" s="150" t="s">
        <v>219</v>
      </c>
      <c r="H17" s="151" t="s">
        <v>221</v>
      </c>
      <c r="I17" s="152" t="s">
        <v>222</v>
      </c>
      <c r="J17" s="153">
        <f>J18+J20</f>
        <v>0</v>
      </c>
      <c r="K17" s="153">
        <f>K18+K20</f>
        <v>0</v>
      </c>
      <c r="L17" s="153">
        <f>L18+L20</f>
        <v>0</v>
      </c>
      <c r="M17" s="153">
        <f>M18+M20</f>
        <v>0</v>
      </c>
      <c r="N17" s="154">
        <f>N18+N20</f>
        <v>0</v>
      </c>
      <c r="P17" s="149"/>
      <c r="Q17" s="149"/>
    </row>
    <row r="18" spans="1:17" ht="33.75">
      <c r="A18" s="201" t="s">
        <v>143</v>
      </c>
      <c r="B18" s="138" t="s">
        <v>216</v>
      </c>
      <c r="C18" s="138" t="s">
        <v>217</v>
      </c>
      <c r="D18" s="138" t="s">
        <v>217</v>
      </c>
      <c r="E18" s="138" t="s">
        <v>218</v>
      </c>
      <c r="F18" s="138" t="s">
        <v>218</v>
      </c>
      <c r="G18" s="138" t="s">
        <v>219</v>
      </c>
      <c r="H18" s="139" t="s">
        <v>223</v>
      </c>
      <c r="I18" s="156" t="s">
        <v>261</v>
      </c>
      <c r="J18" s="157">
        <f>J19</f>
        <v>0</v>
      </c>
      <c r="K18" s="158">
        <f>K19</f>
        <v>0</v>
      </c>
      <c r="L18" s="158">
        <f>L19</f>
        <v>0</v>
      </c>
      <c r="M18" s="158">
        <f>M19</f>
        <v>0</v>
      </c>
      <c r="N18" s="159">
        <f>N19</f>
        <v>0</v>
      </c>
      <c r="P18" s="149"/>
      <c r="Q18" s="149"/>
    </row>
    <row r="19" spans="1:17" ht="45">
      <c r="A19" s="201" t="s">
        <v>143</v>
      </c>
      <c r="B19" s="138" t="s">
        <v>216</v>
      </c>
      <c r="C19" s="138" t="s">
        <v>217</v>
      </c>
      <c r="D19" s="138" t="s">
        <v>217</v>
      </c>
      <c r="E19" s="138" t="s">
        <v>218</v>
      </c>
      <c r="F19" s="138" t="s">
        <v>216</v>
      </c>
      <c r="G19" s="138" t="s">
        <v>219</v>
      </c>
      <c r="H19" s="139" t="s">
        <v>223</v>
      </c>
      <c r="I19" s="160" t="s">
        <v>224</v>
      </c>
      <c r="J19" s="157">
        <f>SUM(K19:N19)</f>
        <v>0</v>
      </c>
      <c r="K19" s="158"/>
      <c r="L19" s="158"/>
      <c r="M19" s="158"/>
      <c r="N19" s="159"/>
      <c r="P19" s="149"/>
      <c r="Q19" s="149"/>
    </row>
    <row r="20" spans="1:17" ht="22.5">
      <c r="A20" s="201" t="s">
        <v>143</v>
      </c>
      <c r="B20" s="138" t="s">
        <v>216</v>
      </c>
      <c r="C20" s="138" t="s">
        <v>217</v>
      </c>
      <c r="D20" s="138" t="s">
        <v>216</v>
      </c>
      <c r="E20" s="138" t="s">
        <v>218</v>
      </c>
      <c r="F20" s="138" t="s">
        <v>218</v>
      </c>
      <c r="G20" s="138" t="s">
        <v>219</v>
      </c>
      <c r="H20" s="139" t="s">
        <v>223</v>
      </c>
      <c r="I20" s="160" t="s">
        <v>225</v>
      </c>
      <c r="J20" s="157">
        <f>J21</f>
        <v>0</v>
      </c>
      <c r="K20" s="157">
        <f>K21</f>
        <v>0</v>
      </c>
      <c r="L20" s="157">
        <f>L21</f>
        <v>0</v>
      </c>
      <c r="M20" s="157">
        <f>M21</f>
        <v>0</v>
      </c>
      <c r="N20" s="161">
        <f>N21</f>
        <v>0</v>
      </c>
      <c r="P20" s="149"/>
      <c r="Q20" s="149"/>
    </row>
    <row r="21" spans="1:17" ht="33.75">
      <c r="A21" s="201" t="s">
        <v>143</v>
      </c>
      <c r="B21" s="138" t="s">
        <v>216</v>
      </c>
      <c r="C21" s="138" t="s">
        <v>217</v>
      </c>
      <c r="D21" s="138" t="s">
        <v>216</v>
      </c>
      <c r="E21" s="138" t="s">
        <v>218</v>
      </c>
      <c r="F21" s="138" t="s">
        <v>216</v>
      </c>
      <c r="G21" s="138" t="s">
        <v>219</v>
      </c>
      <c r="H21" s="139" t="s">
        <v>223</v>
      </c>
      <c r="I21" s="160" t="s">
        <v>226</v>
      </c>
      <c r="J21" s="157">
        <f>SUM(K21:N21)</f>
        <v>0</v>
      </c>
      <c r="K21" s="157"/>
      <c r="L21" s="157"/>
      <c r="M21" s="157"/>
      <c r="N21" s="161"/>
      <c r="P21" s="149"/>
      <c r="Q21" s="149"/>
    </row>
    <row r="22" spans="1:17" s="155" customFormat="1" ht="67.5">
      <c r="A22" s="200" t="s">
        <v>143</v>
      </c>
      <c r="B22" s="150" t="s">
        <v>216</v>
      </c>
      <c r="C22" s="150" t="s">
        <v>217</v>
      </c>
      <c r="D22" s="150" t="s">
        <v>218</v>
      </c>
      <c r="E22" s="150" t="s">
        <v>218</v>
      </c>
      <c r="F22" s="150" t="s">
        <v>218</v>
      </c>
      <c r="G22" s="150" t="s">
        <v>219</v>
      </c>
      <c r="H22" s="151" t="s">
        <v>227</v>
      </c>
      <c r="I22" s="152" t="s">
        <v>228</v>
      </c>
      <c r="J22" s="153">
        <f>J23+J25</f>
        <v>0</v>
      </c>
      <c r="K22" s="153">
        <f>K23+K25</f>
        <v>0</v>
      </c>
      <c r="L22" s="153">
        <f>L23+L25</f>
        <v>0</v>
      </c>
      <c r="M22" s="153">
        <f>M23+M25</f>
        <v>0</v>
      </c>
      <c r="N22" s="162">
        <f>N23+N25</f>
        <v>0</v>
      </c>
      <c r="P22" s="149"/>
      <c r="Q22" s="149"/>
    </row>
    <row r="23" spans="1:17" ht="33.75">
      <c r="A23" s="201" t="s">
        <v>143</v>
      </c>
      <c r="B23" s="138" t="s">
        <v>216</v>
      </c>
      <c r="C23" s="138" t="s">
        <v>217</v>
      </c>
      <c r="D23" s="138" t="s">
        <v>217</v>
      </c>
      <c r="E23" s="138" t="s">
        <v>218</v>
      </c>
      <c r="F23" s="138" t="s">
        <v>218</v>
      </c>
      <c r="G23" s="138" t="s">
        <v>219</v>
      </c>
      <c r="H23" s="139" t="s">
        <v>229</v>
      </c>
      <c r="I23" s="156" t="s">
        <v>230</v>
      </c>
      <c r="J23" s="157">
        <f>J24</f>
        <v>0</v>
      </c>
      <c r="K23" s="157">
        <f>K24</f>
        <v>0</v>
      </c>
      <c r="L23" s="157">
        <f>L24</f>
        <v>0</v>
      </c>
      <c r="M23" s="157">
        <f>M24</f>
        <v>0</v>
      </c>
      <c r="N23" s="159">
        <f>N24</f>
        <v>0</v>
      </c>
      <c r="P23" s="149"/>
      <c r="Q23" s="149"/>
    </row>
    <row r="24" spans="1:17" ht="45">
      <c r="A24" s="201" t="s">
        <v>143</v>
      </c>
      <c r="B24" s="138" t="s">
        <v>216</v>
      </c>
      <c r="C24" s="138" t="s">
        <v>217</v>
      </c>
      <c r="D24" s="138" t="s">
        <v>217</v>
      </c>
      <c r="E24" s="138" t="s">
        <v>218</v>
      </c>
      <c r="F24" s="138" t="s">
        <v>216</v>
      </c>
      <c r="G24" s="138" t="s">
        <v>219</v>
      </c>
      <c r="H24" s="139" t="s">
        <v>229</v>
      </c>
      <c r="I24" s="156" t="s">
        <v>262</v>
      </c>
      <c r="J24" s="157"/>
      <c r="K24" s="157"/>
      <c r="L24" s="157"/>
      <c r="M24" s="157"/>
      <c r="N24" s="159"/>
      <c r="P24" s="149"/>
      <c r="Q24" s="149"/>
    </row>
    <row r="25" spans="1:17" ht="22.5">
      <c r="A25" s="201" t="s">
        <v>143</v>
      </c>
      <c r="B25" s="138" t="s">
        <v>216</v>
      </c>
      <c r="C25" s="138" t="s">
        <v>217</v>
      </c>
      <c r="D25" s="138" t="s">
        <v>216</v>
      </c>
      <c r="E25" s="138" t="s">
        <v>218</v>
      </c>
      <c r="F25" s="138" t="s">
        <v>218</v>
      </c>
      <c r="G25" s="138" t="s">
        <v>219</v>
      </c>
      <c r="H25" s="139" t="s">
        <v>229</v>
      </c>
      <c r="I25" s="160" t="s">
        <v>225</v>
      </c>
      <c r="J25" s="157">
        <f>J26</f>
        <v>0</v>
      </c>
      <c r="K25" s="157">
        <f>K26</f>
        <v>0</v>
      </c>
      <c r="L25" s="157">
        <f>L26</f>
        <v>0</v>
      </c>
      <c r="M25" s="157">
        <f>M26</f>
        <v>0</v>
      </c>
      <c r="N25" s="159">
        <f>N26</f>
        <v>0</v>
      </c>
      <c r="P25" s="149"/>
      <c r="Q25" s="149"/>
    </row>
    <row r="26" spans="1:17" ht="33.75">
      <c r="A26" s="201" t="s">
        <v>143</v>
      </c>
      <c r="B26" s="138" t="s">
        <v>216</v>
      </c>
      <c r="C26" s="138" t="s">
        <v>217</v>
      </c>
      <c r="D26" s="138" t="s">
        <v>216</v>
      </c>
      <c r="E26" s="138" t="s">
        <v>218</v>
      </c>
      <c r="F26" s="138" t="s">
        <v>216</v>
      </c>
      <c r="G26" s="138" t="s">
        <v>219</v>
      </c>
      <c r="H26" s="139" t="s">
        <v>229</v>
      </c>
      <c r="I26" s="160" t="s">
        <v>226</v>
      </c>
      <c r="J26" s="157"/>
      <c r="K26" s="157"/>
      <c r="L26" s="157"/>
      <c r="M26" s="157"/>
      <c r="N26" s="159"/>
      <c r="P26" s="149"/>
      <c r="Q26" s="149"/>
    </row>
    <row r="27" spans="1:17" s="148" customFormat="1" ht="22.5">
      <c r="A27" s="199" t="s">
        <v>143</v>
      </c>
      <c r="B27" s="145" t="s">
        <v>231</v>
      </c>
      <c r="C27" s="145" t="s">
        <v>217</v>
      </c>
      <c r="D27" s="145" t="s">
        <v>218</v>
      </c>
      <c r="E27" s="145" t="s">
        <v>218</v>
      </c>
      <c r="F27" s="145" t="s">
        <v>218</v>
      </c>
      <c r="G27" s="145" t="s">
        <v>219</v>
      </c>
      <c r="H27" s="146" t="s">
        <v>62</v>
      </c>
      <c r="I27" s="163" t="s">
        <v>232</v>
      </c>
      <c r="J27" s="141">
        <f aca="true" t="shared" si="0" ref="J27:N28">J28</f>
        <v>0</v>
      </c>
      <c r="K27" s="68">
        <f t="shared" si="0"/>
        <v>0</v>
      </c>
      <c r="L27" s="68">
        <f t="shared" si="0"/>
        <v>0</v>
      </c>
      <c r="M27" s="141">
        <f t="shared" si="0"/>
        <v>0</v>
      </c>
      <c r="N27" s="142">
        <f t="shared" si="0"/>
        <v>0</v>
      </c>
      <c r="P27" s="149"/>
      <c r="Q27" s="149"/>
    </row>
    <row r="28" spans="1:17" ht="67.5">
      <c r="A28" s="201" t="s">
        <v>143</v>
      </c>
      <c r="B28" s="138" t="s">
        <v>231</v>
      </c>
      <c r="C28" s="138" t="s">
        <v>217</v>
      </c>
      <c r="D28" s="138" t="s">
        <v>218</v>
      </c>
      <c r="E28" s="138" t="s">
        <v>218</v>
      </c>
      <c r="F28" s="138" t="s">
        <v>218</v>
      </c>
      <c r="G28" s="138" t="s">
        <v>219</v>
      </c>
      <c r="H28" s="139" t="s">
        <v>227</v>
      </c>
      <c r="I28" s="156" t="s">
        <v>233</v>
      </c>
      <c r="J28" s="157">
        <f t="shared" si="0"/>
        <v>0</v>
      </c>
      <c r="K28" s="158">
        <f t="shared" si="0"/>
        <v>0</v>
      </c>
      <c r="L28" s="158">
        <f t="shared" si="0"/>
        <v>0</v>
      </c>
      <c r="M28" s="157">
        <f t="shared" si="0"/>
        <v>0</v>
      </c>
      <c r="N28" s="161">
        <f t="shared" si="0"/>
        <v>0</v>
      </c>
      <c r="P28" s="149"/>
      <c r="Q28" s="149"/>
    </row>
    <row r="29" spans="1:17" ht="22.5">
      <c r="A29" s="201" t="s">
        <v>143</v>
      </c>
      <c r="B29" s="138" t="s">
        <v>231</v>
      </c>
      <c r="C29" s="138" t="s">
        <v>217</v>
      </c>
      <c r="D29" s="138" t="s">
        <v>218</v>
      </c>
      <c r="E29" s="138" t="s">
        <v>218</v>
      </c>
      <c r="F29" s="138" t="s">
        <v>216</v>
      </c>
      <c r="G29" s="138" t="s">
        <v>219</v>
      </c>
      <c r="H29" s="139" t="s">
        <v>229</v>
      </c>
      <c r="I29" s="160" t="s">
        <v>234</v>
      </c>
      <c r="J29" s="157">
        <f>SUM(K29:N29)</f>
        <v>0</v>
      </c>
      <c r="K29" s="158"/>
      <c r="L29" s="158"/>
      <c r="M29" s="157"/>
      <c r="N29" s="161"/>
      <c r="P29" s="149"/>
      <c r="Q29" s="149"/>
    </row>
    <row r="30" spans="1:17" s="148" customFormat="1" ht="33.75">
      <c r="A30" s="199" t="s">
        <v>128</v>
      </c>
      <c r="B30" s="145" t="s">
        <v>235</v>
      </c>
      <c r="C30" s="145" t="s">
        <v>218</v>
      </c>
      <c r="D30" s="145" t="s">
        <v>218</v>
      </c>
      <c r="E30" s="145" t="s">
        <v>218</v>
      </c>
      <c r="F30" s="145" t="s">
        <v>218</v>
      </c>
      <c r="G30" s="145" t="s">
        <v>219</v>
      </c>
      <c r="H30" s="146" t="s">
        <v>62</v>
      </c>
      <c r="I30" s="163" t="s">
        <v>236</v>
      </c>
      <c r="J30" s="141">
        <f>J33</f>
        <v>0</v>
      </c>
      <c r="K30" s="68">
        <f>K33</f>
        <v>0</v>
      </c>
      <c r="L30" s="68">
        <f>L33</f>
        <v>0</v>
      </c>
      <c r="M30" s="68">
        <f>M33</f>
        <v>0</v>
      </c>
      <c r="N30" s="103">
        <f>N33</f>
        <v>0</v>
      </c>
      <c r="P30" s="149"/>
      <c r="Q30" s="149"/>
    </row>
    <row r="31" spans="1:17" s="148" customFormat="1" ht="33.75">
      <c r="A31" s="199"/>
      <c r="B31" s="138" t="s">
        <v>235</v>
      </c>
      <c r="C31" s="138" t="s">
        <v>218</v>
      </c>
      <c r="D31" s="138" t="s">
        <v>218</v>
      </c>
      <c r="E31" s="138" t="s">
        <v>218</v>
      </c>
      <c r="F31" s="138" t="s">
        <v>218</v>
      </c>
      <c r="G31" s="138" t="s">
        <v>219</v>
      </c>
      <c r="H31" s="139" t="s">
        <v>297</v>
      </c>
      <c r="I31" s="214" t="s">
        <v>295</v>
      </c>
      <c r="J31" s="157">
        <f>SUM(K31:N31)</f>
        <v>-1000</v>
      </c>
      <c r="K31" s="216">
        <f>K32</f>
        <v>0</v>
      </c>
      <c r="L31" s="216">
        <f>L32</f>
        <v>-1000</v>
      </c>
      <c r="M31" s="216">
        <f>M32</f>
        <v>0</v>
      </c>
      <c r="N31" s="507">
        <f>N32</f>
        <v>0</v>
      </c>
      <c r="P31" s="149"/>
      <c r="Q31" s="149"/>
    </row>
    <row r="32" spans="1:17" s="148" customFormat="1" ht="22.5">
      <c r="A32" s="199"/>
      <c r="B32" s="138" t="s">
        <v>235</v>
      </c>
      <c r="C32" s="138" t="s">
        <v>218</v>
      </c>
      <c r="D32" s="138" t="s">
        <v>218</v>
      </c>
      <c r="E32" s="138" t="s">
        <v>218</v>
      </c>
      <c r="F32" s="138" t="s">
        <v>216</v>
      </c>
      <c r="G32" s="138" t="s">
        <v>219</v>
      </c>
      <c r="H32" s="139" t="s">
        <v>297</v>
      </c>
      <c r="I32" s="215" t="s">
        <v>296</v>
      </c>
      <c r="J32" s="157">
        <f>SUM(K32:N32)</f>
        <v>-1000</v>
      </c>
      <c r="K32" s="68"/>
      <c r="L32" s="68">
        <v>-1000</v>
      </c>
      <c r="M32" s="68"/>
      <c r="N32" s="103"/>
      <c r="P32" s="149"/>
      <c r="Q32" s="149"/>
    </row>
    <row r="33" spans="1:17" ht="33.75">
      <c r="A33" s="198" t="s">
        <v>128</v>
      </c>
      <c r="B33" s="138" t="s">
        <v>235</v>
      </c>
      <c r="C33" s="138" t="s">
        <v>218</v>
      </c>
      <c r="D33" s="138" t="s">
        <v>218</v>
      </c>
      <c r="E33" s="138" t="s">
        <v>218</v>
      </c>
      <c r="F33" s="138" t="s">
        <v>218</v>
      </c>
      <c r="G33" s="138" t="s">
        <v>219</v>
      </c>
      <c r="H33" s="139" t="s">
        <v>237</v>
      </c>
      <c r="I33" s="164" t="s">
        <v>238</v>
      </c>
      <c r="J33" s="157">
        <f>J34</f>
        <v>0</v>
      </c>
      <c r="K33" s="158">
        <f>K34</f>
        <v>0</v>
      </c>
      <c r="L33" s="158">
        <f>L34</f>
        <v>0</v>
      </c>
      <c r="M33" s="158">
        <f>M34</f>
        <v>0</v>
      </c>
      <c r="N33" s="159">
        <f>N34</f>
        <v>0</v>
      </c>
      <c r="P33" s="149"/>
      <c r="Q33" s="149"/>
    </row>
    <row r="34" spans="1:17" ht="33.75">
      <c r="A34" s="198" t="s">
        <v>128</v>
      </c>
      <c r="B34" s="138" t="s">
        <v>235</v>
      </c>
      <c r="C34" s="138" t="s">
        <v>218</v>
      </c>
      <c r="D34" s="138" t="s">
        <v>218</v>
      </c>
      <c r="E34" s="138" t="s">
        <v>218</v>
      </c>
      <c r="F34" s="138" t="s">
        <v>216</v>
      </c>
      <c r="G34" s="138" t="s">
        <v>219</v>
      </c>
      <c r="H34" s="139" t="s">
        <v>237</v>
      </c>
      <c r="I34" s="160" t="s">
        <v>239</v>
      </c>
      <c r="J34" s="157">
        <f>SUM(K34:N34)</f>
        <v>0</v>
      </c>
      <c r="K34" s="158"/>
      <c r="L34" s="158"/>
      <c r="M34" s="158"/>
      <c r="N34" s="159"/>
      <c r="P34" s="149"/>
      <c r="Q34" s="149"/>
    </row>
    <row r="35" spans="1:17" s="148" customFormat="1" ht="33.75">
      <c r="A35" s="199" t="s">
        <v>128</v>
      </c>
      <c r="B35" s="145" t="s">
        <v>240</v>
      </c>
      <c r="C35" s="145" t="s">
        <v>218</v>
      </c>
      <c r="D35" s="145" t="s">
        <v>218</v>
      </c>
      <c r="E35" s="145" t="s">
        <v>218</v>
      </c>
      <c r="F35" s="145" t="s">
        <v>218</v>
      </c>
      <c r="G35" s="145" t="s">
        <v>219</v>
      </c>
      <c r="H35" s="146" t="s">
        <v>62</v>
      </c>
      <c r="I35" s="163" t="s">
        <v>241</v>
      </c>
      <c r="J35" s="141">
        <f aca="true" t="shared" si="1" ref="J35:N37">J36</f>
        <v>1000</v>
      </c>
      <c r="K35" s="68">
        <f t="shared" si="1"/>
        <v>0</v>
      </c>
      <c r="L35" s="68">
        <f t="shared" si="1"/>
        <v>1000</v>
      </c>
      <c r="M35" s="68">
        <f t="shared" si="1"/>
        <v>0</v>
      </c>
      <c r="N35" s="103">
        <f t="shared" si="1"/>
        <v>0</v>
      </c>
      <c r="P35" s="149"/>
      <c r="Q35" s="149"/>
    </row>
    <row r="36" spans="1:17" ht="33.75">
      <c r="A36" s="198" t="s">
        <v>128</v>
      </c>
      <c r="B36" s="138" t="s">
        <v>240</v>
      </c>
      <c r="C36" s="138" t="s">
        <v>218</v>
      </c>
      <c r="D36" s="138" t="s">
        <v>218</v>
      </c>
      <c r="E36" s="138" t="s">
        <v>218</v>
      </c>
      <c r="F36" s="138" t="s">
        <v>218</v>
      </c>
      <c r="G36" s="138" t="s">
        <v>219</v>
      </c>
      <c r="H36" s="139" t="s">
        <v>242</v>
      </c>
      <c r="I36" s="164" t="s">
        <v>243</v>
      </c>
      <c r="J36" s="157">
        <f t="shared" si="1"/>
        <v>1000</v>
      </c>
      <c r="K36" s="158">
        <f t="shared" si="1"/>
        <v>0</v>
      </c>
      <c r="L36" s="158">
        <f t="shared" si="1"/>
        <v>1000</v>
      </c>
      <c r="M36" s="158">
        <f t="shared" si="1"/>
        <v>0</v>
      </c>
      <c r="N36" s="159">
        <f t="shared" si="1"/>
        <v>0</v>
      </c>
      <c r="P36" s="149"/>
      <c r="Q36" s="149"/>
    </row>
    <row r="37" spans="1:17" ht="22.5">
      <c r="A37" s="198" t="s">
        <v>128</v>
      </c>
      <c r="B37" s="138" t="s">
        <v>240</v>
      </c>
      <c r="C37" s="138" t="s">
        <v>217</v>
      </c>
      <c r="D37" s="138" t="s">
        <v>218</v>
      </c>
      <c r="E37" s="138" t="s">
        <v>218</v>
      </c>
      <c r="F37" s="138" t="s">
        <v>218</v>
      </c>
      <c r="G37" s="138" t="s">
        <v>219</v>
      </c>
      <c r="H37" s="139" t="s">
        <v>242</v>
      </c>
      <c r="I37" s="160" t="s">
        <v>244</v>
      </c>
      <c r="J37" s="157">
        <f t="shared" si="1"/>
        <v>1000</v>
      </c>
      <c r="K37" s="158">
        <f t="shared" si="1"/>
        <v>0</v>
      </c>
      <c r="L37" s="158">
        <f t="shared" si="1"/>
        <v>1000</v>
      </c>
      <c r="M37" s="158">
        <f t="shared" si="1"/>
        <v>0</v>
      </c>
      <c r="N37" s="159">
        <f t="shared" si="1"/>
        <v>0</v>
      </c>
      <c r="P37" s="149"/>
      <c r="Q37" s="149"/>
    </row>
    <row r="38" spans="1:17" ht="56.25">
      <c r="A38" s="198" t="s">
        <v>128</v>
      </c>
      <c r="B38" s="138" t="s">
        <v>240</v>
      </c>
      <c r="C38" s="138" t="s">
        <v>217</v>
      </c>
      <c r="D38" s="138" t="s">
        <v>218</v>
      </c>
      <c r="E38" s="138" t="s">
        <v>218</v>
      </c>
      <c r="F38" s="138" t="s">
        <v>216</v>
      </c>
      <c r="G38" s="138" t="s">
        <v>219</v>
      </c>
      <c r="H38" s="139" t="s">
        <v>242</v>
      </c>
      <c r="I38" s="160" t="s">
        <v>245</v>
      </c>
      <c r="J38" s="157">
        <f>SUM(K38:N38)</f>
        <v>1000</v>
      </c>
      <c r="K38" s="158"/>
      <c r="L38" s="158">
        <v>1000</v>
      </c>
      <c r="M38" s="158"/>
      <c r="N38" s="159"/>
      <c r="P38" s="149"/>
      <c r="Q38" s="149"/>
    </row>
    <row r="39" spans="1:17" s="148" customFormat="1" ht="12.75">
      <c r="A39" s="199" t="s">
        <v>143</v>
      </c>
      <c r="B39" s="145" t="s">
        <v>246</v>
      </c>
      <c r="C39" s="145" t="s">
        <v>218</v>
      </c>
      <c r="D39" s="145" t="s">
        <v>218</v>
      </c>
      <c r="E39" s="145" t="s">
        <v>218</v>
      </c>
      <c r="F39" s="145" t="s">
        <v>218</v>
      </c>
      <c r="G39" s="145" t="s">
        <v>219</v>
      </c>
      <c r="H39" s="146" t="s">
        <v>62</v>
      </c>
      <c r="I39" s="163" t="s">
        <v>247</v>
      </c>
      <c r="J39" s="141">
        <f>J45-J41</f>
        <v>-1000</v>
      </c>
      <c r="K39" s="141">
        <f>K45-K41</f>
        <v>0</v>
      </c>
      <c r="L39" s="141">
        <f>L45-L41</f>
        <v>-1000</v>
      </c>
      <c r="M39" s="141">
        <f>M45-M41</f>
        <v>0</v>
      </c>
      <c r="N39" s="142">
        <f>N45-N41</f>
        <v>0</v>
      </c>
      <c r="P39" s="149"/>
      <c r="Q39" s="149"/>
    </row>
    <row r="40" spans="1:17" ht="22.5">
      <c r="A40" s="198"/>
      <c r="B40" s="138"/>
      <c r="C40" s="138"/>
      <c r="D40" s="138"/>
      <c r="E40" s="138"/>
      <c r="F40" s="138"/>
      <c r="G40" s="138"/>
      <c r="H40" s="139"/>
      <c r="I40" s="165" t="s">
        <v>248</v>
      </c>
      <c r="J40" s="157">
        <f>K40</f>
        <v>0</v>
      </c>
      <c r="K40" s="158">
        <v>0</v>
      </c>
      <c r="L40" s="158"/>
      <c r="M40" s="158"/>
      <c r="N40" s="159"/>
      <c r="P40" s="149"/>
      <c r="Q40" s="149"/>
    </row>
    <row r="41" spans="1:17" ht="12.75">
      <c r="A41" s="198" t="s">
        <v>143</v>
      </c>
      <c r="B41" s="138" t="s">
        <v>246</v>
      </c>
      <c r="C41" s="138" t="s">
        <v>218</v>
      </c>
      <c r="D41" s="138" t="s">
        <v>218</v>
      </c>
      <c r="E41" s="138" t="s">
        <v>218</v>
      </c>
      <c r="F41" s="138" t="s">
        <v>218</v>
      </c>
      <c r="G41" s="138" t="s">
        <v>219</v>
      </c>
      <c r="H41" s="139" t="s">
        <v>249</v>
      </c>
      <c r="I41" s="166" t="s">
        <v>250</v>
      </c>
      <c r="J41" s="157">
        <f aca="true" t="shared" si="2" ref="J41:N43">J42</f>
        <v>346876</v>
      </c>
      <c r="K41" s="157">
        <f t="shared" si="2"/>
        <v>6703</v>
      </c>
      <c r="L41" s="157">
        <f t="shared" si="2"/>
        <v>189990</v>
      </c>
      <c r="M41" s="157">
        <f t="shared" si="2"/>
        <v>121817</v>
      </c>
      <c r="N41" s="161">
        <f t="shared" si="2"/>
        <v>28366</v>
      </c>
      <c r="P41" s="149"/>
      <c r="Q41" s="149"/>
    </row>
    <row r="42" spans="1:17" ht="12.75">
      <c r="A42" s="198" t="s">
        <v>143</v>
      </c>
      <c r="B42" s="138" t="s">
        <v>246</v>
      </c>
      <c r="C42" s="138" t="s">
        <v>216</v>
      </c>
      <c r="D42" s="138" t="s">
        <v>218</v>
      </c>
      <c r="E42" s="138" t="s">
        <v>218</v>
      </c>
      <c r="F42" s="138" t="s">
        <v>218</v>
      </c>
      <c r="G42" s="138" t="s">
        <v>219</v>
      </c>
      <c r="H42" s="139" t="s">
        <v>249</v>
      </c>
      <c r="I42" s="156" t="s">
        <v>251</v>
      </c>
      <c r="J42" s="157">
        <f t="shared" si="2"/>
        <v>346876</v>
      </c>
      <c r="K42" s="157">
        <f t="shared" si="2"/>
        <v>6703</v>
      </c>
      <c r="L42" s="157">
        <f t="shared" si="2"/>
        <v>189990</v>
      </c>
      <c r="M42" s="157">
        <f t="shared" si="2"/>
        <v>121817</v>
      </c>
      <c r="N42" s="161">
        <f t="shared" si="2"/>
        <v>28366</v>
      </c>
      <c r="P42" s="149"/>
      <c r="Q42" s="149"/>
    </row>
    <row r="43" spans="1:17" ht="22.5">
      <c r="A43" s="198" t="s">
        <v>143</v>
      </c>
      <c r="B43" s="138" t="s">
        <v>246</v>
      </c>
      <c r="C43" s="138" t="s">
        <v>216</v>
      </c>
      <c r="D43" s="138" t="s">
        <v>217</v>
      </c>
      <c r="E43" s="138" t="s">
        <v>218</v>
      </c>
      <c r="F43" s="138" t="s">
        <v>218</v>
      </c>
      <c r="G43" s="138" t="s">
        <v>219</v>
      </c>
      <c r="H43" s="139" t="s">
        <v>249</v>
      </c>
      <c r="I43" s="160" t="s">
        <v>252</v>
      </c>
      <c r="J43" s="157">
        <f t="shared" si="2"/>
        <v>346876</v>
      </c>
      <c r="K43" s="157">
        <f t="shared" si="2"/>
        <v>6703</v>
      </c>
      <c r="L43" s="157">
        <f t="shared" si="2"/>
        <v>189990</v>
      </c>
      <c r="M43" s="157">
        <f t="shared" si="2"/>
        <v>121817</v>
      </c>
      <c r="N43" s="161">
        <f t="shared" si="2"/>
        <v>28366</v>
      </c>
      <c r="P43" s="149"/>
      <c r="Q43" s="149"/>
    </row>
    <row r="44" spans="1:17" ht="22.5">
      <c r="A44" s="198" t="s">
        <v>143</v>
      </c>
      <c r="B44" s="138" t="s">
        <v>246</v>
      </c>
      <c r="C44" s="138" t="s">
        <v>216</v>
      </c>
      <c r="D44" s="138" t="s">
        <v>217</v>
      </c>
      <c r="E44" s="138" t="s">
        <v>218</v>
      </c>
      <c r="F44" s="138" t="s">
        <v>216</v>
      </c>
      <c r="G44" s="138" t="s">
        <v>219</v>
      </c>
      <c r="H44" s="139" t="s">
        <v>249</v>
      </c>
      <c r="I44" s="160" t="s">
        <v>253</v>
      </c>
      <c r="J44" s="167">
        <f>J11+J17+J33+J36+J28</f>
        <v>346876</v>
      </c>
      <c r="K44" s="168">
        <f>K11+K17+K33+K36+K28</f>
        <v>6703</v>
      </c>
      <c r="L44" s="168">
        <f>L11+L17+L33+L36+L28</f>
        <v>189990</v>
      </c>
      <c r="M44" s="168">
        <f>M11+M17+M33+M36+M28</f>
        <v>121817</v>
      </c>
      <c r="N44" s="169">
        <f>N11+N17+N33+N36+N28</f>
        <v>28366</v>
      </c>
      <c r="P44" s="149"/>
      <c r="Q44" s="149"/>
    </row>
    <row r="45" spans="1:17" ht="12.75">
      <c r="A45" s="198" t="s">
        <v>143</v>
      </c>
      <c r="B45" s="138" t="s">
        <v>246</v>
      </c>
      <c r="C45" s="138" t="s">
        <v>218</v>
      </c>
      <c r="D45" s="138" t="s">
        <v>218</v>
      </c>
      <c r="E45" s="138" t="s">
        <v>218</v>
      </c>
      <c r="F45" s="138" t="s">
        <v>218</v>
      </c>
      <c r="G45" s="138" t="s">
        <v>219</v>
      </c>
      <c r="H45" s="139" t="s">
        <v>254</v>
      </c>
      <c r="I45" s="165" t="s">
        <v>255</v>
      </c>
      <c r="J45" s="157">
        <f aca="true" t="shared" si="3" ref="J45:N47">J46</f>
        <v>345876</v>
      </c>
      <c r="K45" s="157">
        <f t="shared" si="3"/>
        <v>6703</v>
      </c>
      <c r="L45" s="157">
        <f t="shared" si="3"/>
        <v>188990</v>
      </c>
      <c r="M45" s="157">
        <f t="shared" si="3"/>
        <v>121817</v>
      </c>
      <c r="N45" s="161">
        <f t="shared" si="3"/>
        <v>28366</v>
      </c>
      <c r="P45" s="149"/>
      <c r="Q45" s="149"/>
    </row>
    <row r="46" spans="1:17" ht="12.75">
      <c r="A46" s="198" t="s">
        <v>143</v>
      </c>
      <c r="B46" s="138" t="s">
        <v>246</v>
      </c>
      <c r="C46" s="138" t="s">
        <v>216</v>
      </c>
      <c r="D46" s="138" t="s">
        <v>218</v>
      </c>
      <c r="E46" s="138" t="s">
        <v>218</v>
      </c>
      <c r="F46" s="138" t="s">
        <v>218</v>
      </c>
      <c r="G46" s="138" t="s">
        <v>219</v>
      </c>
      <c r="H46" s="139" t="s">
        <v>254</v>
      </c>
      <c r="I46" s="156" t="s">
        <v>256</v>
      </c>
      <c r="J46" s="157">
        <f t="shared" si="3"/>
        <v>345876</v>
      </c>
      <c r="K46" s="157">
        <f t="shared" si="3"/>
        <v>6703</v>
      </c>
      <c r="L46" s="157">
        <f t="shared" si="3"/>
        <v>188990</v>
      </c>
      <c r="M46" s="157">
        <f t="shared" si="3"/>
        <v>121817</v>
      </c>
      <c r="N46" s="161">
        <f t="shared" si="3"/>
        <v>28366</v>
      </c>
      <c r="P46" s="149"/>
      <c r="Q46" s="149"/>
    </row>
    <row r="47" spans="1:17" ht="22.5">
      <c r="A47" s="198" t="s">
        <v>143</v>
      </c>
      <c r="B47" s="138" t="s">
        <v>246</v>
      </c>
      <c r="C47" s="138" t="s">
        <v>216</v>
      </c>
      <c r="D47" s="138" t="s">
        <v>217</v>
      </c>
      <c r="E47" s="138" t="s">
        <v>218</v>
      </c>
      <c r="F47" s="138" t="s">
        <v>218</v>
      </c>
      <c r="G47" s="138" t="s">
        <v>219</v>
      </c>
      <c r="H47" s="139" t="s">
        <v>254</v>
      </c>
      <c r="I47" s="160" t="s">
        <v>257</v>
      </c>
      <c r="J47" s="157">
        <f t="shared" si="3"/>
        <v>345876</v>
      </c>
      <c r="K47" s="157">
        <f t="shared" si="3"/>
        <v>6703</v>
      </c>
      <c r="L47" s="157">
        <f t="shared" si="3"/>
        <v>188990</v>
      </c>
      <c r="M47" s="157">
        <f t="shared" si="3"/>
        <v>121817</v>
      </c>
      <c r="N47" s="161">
        <f t="shared" si="3"/>
        <v>28366</v>
      </c>
      <c r="P47" s="149"/>
      <c r="Q47" s="149"/>
    </row>
    <row r="48" spans="1:17" ht="22.5">
      <c r="A48" s="198" t="s">
        <v>143</v>
      </c>
      <c r="B48" s="138" t="s">
        <v>246</v>
      </c>
      <c r="C48" s="138" t="s">
        <v>216</v>
      </c>
      <c r="D48" s="138" t="s">
        <v>217</v>
      </c>
      <c r="E48" s="138" t="s">
        <v>218</v>
      </c>
      <c r="F48" s="138" t="s">
        <v>216</v>
      </c>
      <c r="G48" s="138" t="s">
        <v>219</v>
      </c>
      <c r="H48" s="139" t="s">
        <v>254</v>
      </c>
      <c r="I48" s="160" t="s">
        <v>258</v>
      </c>
      <c r="J48" s="157">
        <f>J12+J22</f>
        <v>345876</v>
      </c>
      <c r="K48" s="157">
        <f>K12+K22</f>
        <v>6703</v>
      </c>
      <c r="L48" s="157">
        <f>L12+L22</f>
        <v>188990</v>
      </c>
      <c r="M48" s="157">
        <f>M12+M22</f>
        <v>121817</v>
      </c>
      <c r="N48" s="161">
        <f>N12+N22</f>
        <v>28366</v>
      </c>
      <c r="P48" s="149"/>
      <c r="Q48" s="149"/>
    </row>
    <row r="49" spans="1:17" s="148" customFormat="1" ht="24.75" thickBot="1">
      <c r="A49" s="202" t="s">
        <v>62</v>
      </c>
      <c r="B49" s="203" t="s">
        <v>259</v>
      </c>
      <c r="C49" s="203" t="s">
        <v>218</v>
      </c>
      <c r="D49" s="204" t="s">
        <v>218</v>
      </c>
      <c r="E49" s="204" t="s">
        <v>218</v>
      </c>
      <c r="F49" s="203" t="s">
        <v>218</v>
      </c>
      <c r="G49" s="203" t="s">
        <v>219</v>
      </c>
      <c r="H49" s="205" t="s">
        <v>62</v>
      </c>
      <c r="I49" s="170" t="s">
        <v>260</v>
      </c>
      <c r="J49" s="171">
        <f>J39+J35+J30+J27+J16</f>
        <v>0</v>
      </c>
      <c r="K49" s="171">
        <f>K39+K35+K30+K27+K16</f>
        <v>0</v>
      </c>
      <c r="L49" s="171">
        <f>L39+L35+L30+L27+L16</f>
        <v>0</v>
      </c>
      <c r="M49" s="171">
        <f>M39+M35+M30+M27+M16</f>
        <v>0</v>
      </c>
      <c r="N49" s="172">
        <f>N39+N35+N30+N27+N16</f>
        <v>0</v>
      </c>
      <c r="P49" s="149"/>
      <c r="Q49" s="149"/>
    </row>
  </sheetData>
  <mergeCells count="6">
    <mergeCell ref="B5:M5"/>
    <mergeCell ref="A10:H10"/>
    <mergeCell ref="K8:N8"/>
    <mergeCell ref="A8:H9"/>
    <mergeCell ref="I8:I9"/>
    <mergeCell ref="J8:J9"/>
  </mergeCells>
  <printOptions/>
  <pageMargins left="0.69" right="0.25" top="0.72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Angelina</dc:creator>
  <cp:keywords/>
  <dc:description/>
  <cp:lastModifiedBy>Zorina</cp:lastModifiedBy>
  <cp:lastPrinted>2006-10-19T05:39:41Z</cp:lastPrinted>
  <dcterms:created xsi:type="dcterms:W3CDTF">2006-02-28T04:31:08Z</dcterms:created>
  <dcterms:modified xsi:type="dcterms:W3CDTF">2006-10-19T05:55:27Z</dcterms:modified>
  <cp:category/>
  <cp:version/>
  <cp:contentType/>
  <cp:contentStatus/>
</cp:coreProperties>
</file>