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13755" activeTab="0"/>
  </bookViews>
  <sheets>
    <sheet name="Лист1" sheetId="1" r:id="rId1"/>
    <sheet name="Лист2" sheetId="2" r:id="rId2"/>
    <sheet name="Новый_10" sheetId="3" r:id="rId3"/>
  </sheets>
  <definedNames>
    <definedName name="_xlnm.Print_Titles" localSheetId="2">'Новый_10'!$5:$5</definedName>
  </definedNames>
  <calcPr fullCalcOnLoad="1"/>
</workbook>
</file>

<file path=xl/sharedStrings.xml><?xml version="1.0" encoding="utf-8"?>
<sst xmlns="http://schemas.openxmlformats.org/spreadsheetml/2006/main" count="168" uniqueCount="75">
  <si>
    <t>Министерство финансов Республики Алтай</t>
  </si>
  <si>
    <t>Исполнение бюджета по данным УФК</t>
  </si>
  <si>
    <t>на 25.02.2008</t>
  </si>
  <si>
    <t>Лицевой счет</t>
  </si>
  <si>
    <t>КВСР</t>
  </si>
  <si>
    <t>КФСР</t>
  </si>
  <si>
    <t>Тип средств</t>
  </si>
  <si>
    <t>КЦСР</t>
  </si>
  <si>
    <t>КВР</t>
  </si>
  <si>
    <t>КЭСР</t>
  </si>
  <si>
    <t>Мероприятие</t>
  </si>
  <si>
    <t>Направление</t>
  </si>
  <si>
    <t>Код цели</t>
  </si>
  <si>
    <t>Роспись на год</t>
  </si>
  <si>
    <t>Роспись за 1 квартал</t>
  </si>
  <si>
    <t>Роспись за 2 квартал</t>
  </si>
  <si>
    <t>Роспись за 3 квартал</t>
  </si>
  <si>
    <t>Роспись за 4 квартал</t>
  </si>
  <si>
    <t>Роспись по 1 квартал</t>
  </si>
  <si>
    <t>Объемы финансирования на 25.02.2008</t>
  </si>
  <si>
    <t>Кассовый расход на 25.02.2008</t>
  </si>
  <si>
    <t>Кассовый расход сметного финансирования</t>
  </si>
  <si>
    <t>ЛБО по тек квартал -- Объемы по тек квартал</t>
  </si>
  <si>
    <t>ЛБО по тек квартал -- кассовый расход -- кассовый расход сметного финансирования</t>
  </si>
  <si>
    <t>% исполнения объемов финансирования от ЛБО</t>
  </si>
  <si>
    <t>% исполнения кассовых расходов от ЛБО</t>
  </si>
  <si>
    <t>Фактический расход</t>
  </si>
  <si>
    <t>Итого кассовый расход</t>
  </si>
  <si>
    <t>Неуказанная ведомственная статья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</si>
  <si>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</si>
  <si>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</si>
  <si>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 ,науки и молодежной политики РА</t>
  </si>
  <si>
    <t>Управление ветеринарии с госветинспекцией Республики Алтай</t>
  </si>
  <si>
    <t>Министерства сельского хозяйства Республики Алтай</t>
  </si>
  <si>
    <t>Министерство регионального развития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</si>
  <si>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</si>
  <si>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</si>
  <si>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</si>
  <si>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</si>
  <si>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</si>
  <si>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Министерство внутренних дел Республики Алтай</t>
  </si>
  <si>
    <t>Контрольно-счетная палата Республики Алтай</t>
  </si>
  <si>
    <t>Комитет по тарифам Республики Алтай</t>
  </si>
  <si>
    <t>Республиканская  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</si>
  <si>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</si>
  <si>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</si>
  <si>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 РА</t>
  </si>
  <si>
    <t>Инспекция Гостехнадзора Республики Алтай</t>
  </si>
  <si>
    <t>Главное управление МЧС России по Республики Алтай</t>
  </si>
  <si>
    <t>Министерство туризма, предпринимательства и инвестиций Республики Алтай</t>
  </si>
  <si>
    <t>Аппарат Уполномоченного по правам человека в Республике Алтай</t>
  </si>
  <si>
    <t>Итого</t>
  </si>
  <si>
    <t xml:space="preserve">Исполнитель </t>
  </si>
  <si>
    <t xml:space="preserve">Е.И. Рыбина </t>
  </si>
  <si>
    <t>расчет на март 25%</t>
  </si>
  <si>
    <t>доходы</t>
  </si>
  <si>
    <t>дотация</t>
  </si>
  <si>
    <t>остатки</t>
  </si>
  <si>
    <t>доходы по плану</t>
  </si>
  <si>
    <t>недопоступило доходов на 27.02</t>
  </si>
  <si>
    <t>расчет на март 23,7%</t>
  </si>
  <si>
    <t>кроме того</t>
  </si>
  <si>
    <t>*</t>
  </si>
  <si>
    <t xml:space="preserve">Объемы финансирования на </t>
  </si>
  <si>
    <t>Наименование главного распорядителя средств республикаснкого бюджета</t>
  </si>
  <si>
    <t>Код главы</t>
  </si>
  <si>
    <t>Начальник бюджетного отдела</t>
  </si>
  <si>
    <t>Реестр</t>
  </si>
  <si>
    <t>распределения объемов финансирования на ____________________ 2008 года</t>
  </si>
  <si>
    <t xml:space="preserve">                                                                                                Утверждаю:</t>
  </si>
  <si>
    <t xml:space="preserve"> </t>
  </si>
  <si>
    <t xml:space="preserve">                                                                                  Министр финансов Республики Алтай</t>
  </si>
  <si>
    <t xml:space="preserve">                                                                                               ___________________</t>
  </si>
  <si>
    <t>Приложение № 1</t>
  </si>
  <si>
    <t>к Порядку утверждения и доведения до главных распорядителей бюджетных средств через органы Федерального казначейства лимитов бюджетных обязательств и объемов финансирования расходов республиканского бюджета   от 27 декабря 2007 года №  156_п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</si>
</sst>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0"/>
    <numFmt numFmtId="174" formatCode="000"/>
    <numFmt numFmtId="175" formatCode="0000000"/>
    <numFmt numFmtId="176" formatCode="00\.00\.00"/>
    <numFmt numFmtId="177" formatCode="#,##0.00;[Red]\-#,##0.00;0.00"/>
    <numFmt numFmtId="178" formatCode="#,##0.0;[Red]\-#,##0.0;0.0"/>
    <numFmt numFmtId="179" formatCode="#,##0;[Red]\-#,##0;0"/>
  </numFmts>
  <fonts count="12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14"/>
      <name val="Arial"/>
      <family val="0"/>
    </font>
    <font>
      <sz val="14"/>
      <name val="Arial Cyr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18" applyProtection="1">
      <alignment/>
      <protection hidden="1"/>
    </xf>
    <xf numFmtId="0" fontId="3" fillId="0" borderId="0" xfId="18" applyProtection="1">
      <alignment/>
      <protection hidden="1"/>
    </xf>
    <xf numFmtId="0" fontId="2" fillId="0" borderId="0" xfId="18">
      <alignment/>
      <protection/>
    </xf>
    <xf numFmtId="172" fontId="2" fillId="0" borderId="0" xfId="18" applyNumberFormat="1" applyProtection="1">
      <alignment/>
      <protection hidden="1"/>
    </xf>
    <xf numFmtId="173" fontId="2" fillId="0" borderId="0" xfId="18" applyNumberFormat="1" applyProtection="1">
      <alignment/>
      <protection hidden="1"/>
    </xf>
    <xf numFmtId="174" fontId="2" fillId="0" borderId="0" xfId="18" applyNumberFormat="1" applyProtection="1">
      <alignment/>
      <protection hidden="1"/>
    </xf>
    <xf numFmtId="175" fontId="2" fillId="0" borderId="0" xfId="18" applyNumberFormat="1" applyProtection="1">
      <alignment/>
      <protection hidden="1"/>
    </xf>
    <xf numFmtId="176" fontId="2" fillId="0" borderId="0" xfId="18" applyNumberFormat="1" applyProtection="1">
      <alignment/>
      <protection hidden="1"/>
    </xf>
    <xf numFmtId="177" fontId="2" fillId="0" borderId="0" xfId="18" applyNumberFormat="1" applyProtection="1">
      <alignment/>
      <protection hidden="1"/>
    </xf>
    <xf numFmtId="0" fontId="2" fillId="0" borderId="1" xfId="18" applyBorder="1" applyProtection="1">
      <alignment/>
      <protection hidden="1"/>
    </xf>
    <xf numFmtId="0" fontId="2" fillId="0" borderId="0" xfId="18" applyBorder="1" applyProtection="1">
      <alignment/>
      <protection hidden="1"/>
    </xf>
    <xf numFmtId="0" fontId="2" fillId="0" borderId="0" xfId="18" applyNumberFormat="1" applyFont="1" applyFill="1" applyBorder="1" applyAlignment="1" applyProtection="1">
      <alignment/>
      <protection hidden="1"/>
    </xf>
    <xf numFmtId="0" fontId="2" fillId="0" borderId="0" xfId="18" applyNumberFormat="1" applyFont="1" applyFill="1" applyAlignment="1" applyProtection="1">
      <alignment/>
      <protection hidden="1"/>
    </xf>
    <xf numFmtId="0" fontId="2" fillId="0" borderId="2" xfId="18" applyBorder="1" applyProtection="1">
      <alignment/>
      <protection hidden="1"/>
    </xf>
    <xf numFmtId="0" fontId="4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8" applyNumberFormat="1" applyFont="1" applyFill="1" applyBorder="1" applyAlignment="1" applyProtection="1">
      <alignment/>
      <protection hidden="1"/>
    </xf>
    <xf numFmtId="172" fontId="5" fillId="0" borderId="4" xfId="18" applyNumberFormat="1" applyFont="1" applyFill="1" applyBorder="1" applyAlignment="1" applyProtection="1">
      <alignment/>
      <protection hidden="1"/>
    </xf>
    <xf numFmtId="174" fontId="5" fillId="2" borderId="4" xfId="18" applyNumberFormat="1" applyFont="1" applyFill="1" applyBorder="1" applyAlignment="1" applyProtection="1">
      <alignment/>
      <protection hidden="1"/>
    </xf>
    <xf numFmtId="172" fontId="5" fillId="0" borderId="5" xfId="18" applyNumberFormat="1" applyFont="1" applyFill="1" applyBorder="1" applyAlignment="1" applyProtection="1">
      <alignment/>
      <protection hidden="1"/>
    </xf>
    <xf numFmtId="174" fontId="5" fillId="2" borderId="5" xfId="18" applyNumberFormat="1" applyFont="1" applyFill="1" applyBorder="1" applyAlignment="1" applyProtection="1">
      <alignment/>
      <protection hidden="1"/>
    </xf>
    <xf numFmtId="176" fontId="5" fillId="0" borderId="6" xfId="18" applyNumberFormat="1" applyFont="1" applyFill="1" applyBorder="1" applyAlignment="1" applyProtection="1">
      <alignment/>
      <protection hidden="1"/>
    </xf>
    <xf numFmtId="175" fontId="5" fillId="0" borderId="6" xfId="18" applyNumberFormat="1" applyFont="1" applyFill="1" applyBorder="1" applyAlignment="1" applyProtection="1">
      <alignment/>
      <protection hidden="1"/>
    </xf>
    <xf numFmtId="174" fontId="5" fillId="0" borderId="6" xfId="18" applyNumberFormat="1" applyFont="1" applyFill="1" applyBorder="1" applyAlignment="1" applyProtection="1">
      <alignment/>
      <protection hidden="1"/>
    </xf>
    <xf numFmtId="173" fontId="5" fillId="0" borderId="6" xfId="18" applyNumberFormat="1" applyFont="1" applyFill="1" applyBorder="1" applyAlignment="1" applyProtection="1">
      <alignment/>
      <protection hidden="1"/>
    </xf>
    <xf numFmtId="177" fontId="5" fillId="0" borderId="6" xfId="18" applyNumberFormat="1" applyFont="1" applyFill="1" applyBorder="1" applyAlignment="1" applyProtection="1">
      <alignment/>
      <protection hidden="1"/>
    </xf>
    <xf numFmtId="10" fontId="5" fillId="0" borderId="6" xfId="18" applyNumberFormat="1" applyFont="1" applyFill="1" applyBorder="1" applyAlignment="1" applyProtection="1">
      <alignment/>
      <protection hidden="1"/>
    </xf>
    <xf numFmtId="172" fontId="5" fillId="0" borderId="7" xfId="18" applyNumberFormat="1" applyFont="1" applyFill="1" applyBorder="1" applyAlignment="1" applyProtection="1">
      <alignment/>
      <protection hidden="1"/>
    </xf>
    <xf numFmtId="174" fontId="5" fillId="2" borderId="7" xfId="18" applyNumberFormat="1" applyFont="1" applyFill="1" applyBorder="1" applyAlignment="1" applyProtection="1">
      <alignment/>
      <protection hidden="1"/>
    </xf>
    <xf numFmtId="0" fontId="1" fillId="0" borderId="8" xfId="18" applyNumberFormat="1" applyFont="1" applyFill="1" applyBorder="1" applyAlignment="1" applyProtection="1">
      <alignment/>
      <protection hidden="1"/>
    </xf>
    <xf numFmtId="0" fontId="1" fillId="0" borderId="9" xfId="18" applyNumberFormat="1" applyFont="1" applyFill="1" applyBorder="1" applyAlignment="1" applyProtection="1">
      <alignment/>
      <protection hidden="1"/>
    </xf>
    <xf numFmtId="0" fontId="2" fillId="0" borderId="10" xfId="18" applyBorder="1" applyProtection="1">
      <alignment/>
      <protection hidden="1"/>
    </xf>
    <xf numFmtId="0" fontId="4" fillId="0" borderId="6" xfId="18" applyNumberFormat="1" applyFont="1" applyFill="1" applyBorder="1" applyAlignment="1" applyProtection="1">
      <alignment horizontal="center" wrapText="1"/>
      <protection hidden="1"/>
    </xf>
    <xf numFmtId="0" fontId="2" fillId="0" borderId="6" xfId="18" applyBorder="1">
      <alignment/>
      <protection/>
    </xf>
    <xf numFmtId="0" fontId="5" fillId="0" borderId="6" xfId="18" applyNumberFormat="1" applyFont="1" applyFill="1" applyBorder="1" applyAlignment="1" applyProtection="1">
      <alignment/>
      <protection hidden="1"/>
    </xf>
    <xf numFmtId="0" fontId="3" fillId="0" borderId="6" xfId="18" applyBorder="1" applyProtection="1">
      <alignment/>
      <protection hidden="1"/>
    </xf>
    <xf numFmtId="173" fontId="4" fillId="3" borderId="11" xfId="18" applyNumberFormat="1" applyFont="1" applyFill="1" applyBorder="1" applyAlignment="1" applyProtection="1">
      <alignment/>
      <protection hidden="1"/>
    </xf>
    <xf numFmtId="173" fontId="4" fillId="3" borderId="12" xfId="18" applyNumberFormat="1" applyFont="1" applyFill="1" applyBorder="1" applyAlignment="1" applyProtection="1">
      <alignment/>
      <protection hidden="1"/>
    </xf>
    <xf numFmtId="173" fontId="4" fillId="3" borderId="8" xfId="18" applyNumberFormat="1" applyFont="1" applyFill="1" applyBorder="1" applyAlignment="1" applyProtection="1">
      <alignment/>
      <protection hidden="1"/>
    </xf>
    <xf numFmtId="0" fontId="4" fillId="0" borderId="6" xfId="18" applyNumberFormat="1" applyFont="1" applyFill="1" applyBorder="1" applyAlignment="1" applyProtection="1">
      <alignment horizontal="center" vertical="center" wrapText="1"/>
      <protection hidden="1"/>
    </xf>
    <xf numFmtId="174" fontId="5" fillId="0" borderId="6" xfId="18" applyNumberFormat="1" applyFont="1" applyFill="1" applyBorder="1" applyAlignment="1" applyProtection="1">
      <alignment wrapText="1"/>
      <protection hidden="1"/>
    </xf>
    <xf numFmtId="0" fontId="1" fillId="0" borderId="6" xfId="18" applyNumberFormat="1" applyFont="1" applyFill="1" applyBorder="1" applyAlignment="1" applyProtection="1">
      <alignment/>
      <protection hidden="1"/>
    </xf>
    <xf numFmtId="0" fontId="2" fillId="0" borderId="6" xfId="18" applyFont="1" applyFill="1" applyBorder="1" applyAlignment="1" applyProtection="1">
      <alignment/>
      <protection hidden="1"/>
    </xf>
    <xf numFmtId="4" fontId="4" fillId="0" borderId="6" xfId="18" applyNumberFormat="1" applyFont="1" applyFill="1" applyBorder="1" applyAlignment="1" applyProtection="1">
      <alignment/>
      <protection hidden="1"/>
    </xf>
    <xf numFmtId="177" fontId="4" fillId="0" borderId="6" xfId="18" applyNumberFormat="1" applyFont="1" applyFill="1" applyBorder="1" applyAlignment="1" applyProtection="1">
      <alignment/>
      <protection hidden="1"/>
    </xf>
    <xf numFmtId="10" fontId="4" fillId="0" borderId="6" xfId="18" applyNumberFormat="1" applyFont="1" applyFill="1" applyBorder="1" applyAlignment="1" applyProtection="1">
      <alignment/>
      <protection hidden="1"/>
    </xf>
    <xf numFmtId="179" fontId="5" fillId="0" borderId="6" xfId="18" applyNumberFormat="1" applyFont="1" applyFill="1" applyBorder="1" applyAlignment="1" applyProtection="1">
      <alignment/>
      <protection hidden="1"/>
    </xf>
    <xf numFmtId="179" fontId="2" fillId="0" borderId="6" xfId="18" applyNumberFormat="1" applyFont="1" applyFill="1" applyBorder="1" applyAlignment="1" applyProtection="1">
      <alignment/>
      <protection hidden="1"/>
    </xf>
    <xf numFmtId="9" fontId="4" fillId="0" borderId="6" xfId="18" applyNumberFormat="1" applyFont="1" applyFill="1" applyBorder="1" applyAlignment="1" applyProtection="1">
      <alignment horizontal="center" wrapText="1"/>
      <protection hidden="1"/>
    </xf>
    <xf numFmtId="179" fontId="1" fillId="0" borderId="6" xfId="18" applyNumberFormat="1" applyFont="1" applyFill="1" applyBorder="1" applyAlignment="1" applyProtection="1">
      <alignment/>
      <protection hidden="1"/>
    </xf>
    <xf numFmtId="0" fontId="3" fillId="0" borderId="0" xfId="18" applyFont="1" applyProtection="1">
      <alignment/>
      <protection hidden="1"/>
    </xf>
    <xf numFmtId="179" fontId="2" fillId="0" borderId="6" xfId="18" applyNumberFormat="1" applyBorder="1">
      <alignment/>
      <protection/>
    </xf>
    <xf numFmtId="179" fontId="3" fillId="0" borderId="0" xfId="18" applyNumberFormat="1" applyProtection="1">
      <alignment/>
      <protection hidden="1"/>
    </xf>
    <xf numFmtId="0" fontId="2" fillId="0" borderId="0" xfId="18" applyFont="1" applyProtection="1">
      <alignment/>
      <protection hidden="1"/>
    </xf>
    <xf numFmtId="0" fontId="2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 applyProtection="1">
      <alignment/>
      <protection hidden="1"/>
    </xf>
    <xf numFmtId="0" fontId="10" fillId="0" borderId="0" xfId="18" applyFont="1" applyProtection="1">
      <alignment/>
      <protection hidden="1"/>
    </xf>
    <xf numFmtId="0" fontId="9" fillId="0" borderId="0" xfId="18" applyFont="1">
      <alignment/>
      <protection/>
    </xf>
    <xf numFmtId="172" fontId="9" fillId="0" borderId="0" xfId="18" applyNumberFormat="1" applyFont="1" applyProtection="1">
      <alignment/>
      <protection hidden="1"/>
    </xf>
    <xf numFmtId="173" fontId="9" fillId="0" borderId="0" xfId="18" applyNumberFormat="1" applyFont="1" applyProtection="1">
      <alignment/>
      <protection hidden="1"/>
    </xf>
    <xf numFmtId="174" fontId="9" fillId="0" borderId="0" xfId="18" applyNumberFormat="1" applyFont="1" applyAlignment="1" applyProtection="1">
      <alignment horizontal="center" vertical="center" wrapText="1"/>
      <protection hidden="1"/>
    </xf>
    <xf numFmtId="175" fontId="9" fillId="0" borderId="0" xfId="18" applyNumberFormat="1" applyFont="1" applyProtection="1">
      <alignment/>
      <protection hidden="1"/>
    </xf>
    <xf numFmtId="174" fontId="9" fillId="0" borderId="0" xfId="18" applyNumberFormat="1" applyFont="1" applyProtection="1">
      <alignment/>
      <protection hidden="1"/>
    </xf>
    <xf numFmtId="176" fontId="9" fillId="0" borderId="0" xfId="18" applyNumberFormat="1" applyFont="1" applyProtection="1">
      <alignment/>
      <protection hidden="1"/>
    </xf>
    <xf numFmtId="177" fontId="9" fillId="0" borderId="0" xfId="18" applyNumberFormat="1" applyFont="1" applyProtection="1">
      <alignment/>
      <protection hidden="1"/>
    </xf>
    <xf numFmtId="0" fontId="9" fillId="0" borderId="0" xfId="18" applyFont="1" applyAlignment="1" applyProtection="1">
      <alignment horizontal="center" vertical="center" wrapText="1"/>
      <protection hidden="1"/>
    </xf>
    <xf numFmtId="0" fontId="9" fillId="0" borderId="0" xfId="18" applyFont="1" applyBorder="1" applyProtection="1">
      <alignment/>
      <protection hidden="1"/>
    </xf>
    <xf numFmtId="0" fontId="9" fillId="0" borderId="0" xfId="18" applyNumberFormat="1" applyFont="1" applyFill="1" applyBorder="1" applyAlignment="1" applyProtection="1">
      <alignment/>
      <protection hidden="1"/>
    </xf>
    <xf numFmtId="0" fontId="9" fillId="0" borderId="0" xfId="18" applyNumberFormat="1" applyFont="1" applyFill="1" applyAlignment="1" applyProtection="1">
      <alignment/>
      <protection hidden="1"/>
    </xf>
    <xf numFmtId="0" fontId="9" fillId="0" borderId="6" xfId="18" applyNumberFormat="1" applyFont="1" applyFill="1" applyBorder="1" applyAlignment="1" applyProtection="1">
      <alignment/>
      <protection hidden="1"/>
    </xf>
    <xf numFmtId="172" fontId="9" fillId="0" borderId="6" xfId="18" applyNumberFormat="1" applyFont="1" applyFill="1" applyBorder="1" applyAlignment="1" applyProtection="1">
      <alignment/>
      <protection hidden="1"/>
    </xf>
    <xf numFmtId="174" fontId="9" fillId="2" borderId="6" xfId="18" applyNumberFormat="1" applyFont="1" applyFill="1" applyBorder="1" applyAlignment="1" applyProtection="1">
      <alignment/>
      <protection hidden="1"/>
    </xf>
    <xf numFmtId="174" fontId="9" fillId="0" borderId="6" xfId="18" applyNumberFormat="1" applyFont="1" applyFill="1" applyBorder="1" applyAlignment="1" applyProtection="1">
      <alignment wrapText="1"/>
      <protection hidden="1"/>
    </xf>
    <xf numFmtId="176" fontId="9" fillId="0" borderId="6" xfId="18" applyNumberFormat="1" applyFont="1" applyFill="1" applyBorder="1" applyAlignment="1" applyProtection="1">
      <alignment/>
      <protection hidden="1"/>
    </xf>
    <xf numFmtId="175" fontId="9" fillId="0" borderId="6" xfId="18" applyNumberFormat="1" applyFont="1" applyFill="1" applyBorder="1" applyAlignment="1" applyProtection="1">
      <alignment/>
      <protection hidden="1"/>
    </xf>
    <xf numFmtId="174" fontId="9" fillId="0" borderId="6" xfId="18" applyNumberFormat="1" applyFont="1" applyFill="1" applyBorder="1" applyAlignment="1" applyProtection="1">
      <alignment/>
      <protection hidden="1"/>
    </xf>
    <xf numFmtId="173" fontId="9" fillId="0" borderId="6" xfId="18" applyNumberFormat="1" applyFont="1" applyFill="1" applyBorder="1" applyAlignment="1" applyProtection="1">
      <alignment/>
      <protection hidden="1"/>
    </xf>
    <xf numFmtId="177" fontId="9" fillId="0" borderId="6" xfId="18" applyNumberFormat="1" applyFont="1" applyFill="1" applyBorder="1" applyAlignment="1" applyProtection="1">
      <alignment/>
      <protection hidden="1"/>
    </xf>
    <xf numFmtId="0" fontId="9" fillId="0" borderId="6" xfId="18" applyFont="1" applyBorder="1" applyProtection="1">
      <alignment/>
      <protection hidden="1"/>
    </xf>
    <xf numFmtId="0" fontId="9" fillId="0" borderId="6" xfId="18" applyFont="1" applyFill="1" applyBorder="1" applyAlignment="1" applyProtection="1">
      <alignment/>
      <protection hidden="1"/>
    </xf>
    <xf numFmtId="0" fontId="9" fillId="0" borderId="6" xfId="18" applyNumberFormat="1" applyFont="1" applyFill="1" applyBorder="1" applyAlignment="1" applyProtection="1">
      <alignment horizontal="center" vertical="center" wrapText="1"/>
      <protection hidden="1"/>
    </xf>
    <xf numFmtId="173" fontId="9" fillId="3" borderId="6" xfId="18" applyNumberFormat="1" applyFont="1" applyFill="1" applyBorder="1" applyAlignment="1" applyProtection="1">
      <alignment/>
      <protection hidden="1"/>
    </xf>
    <xf numFmtId="4" fontId="9" fillId="0" borderId="6" xfId="18" applyNumberFormat="1" applyFont="1" applyFill="1" applyBorder="1" applyAlignment="1" applyProtection="1">
      <alignment/>
      <protection hidden="1"/>
    </xf>
    <xf numFmtId="0" fontId="11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>
      <alignment horizontal="justify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workbookViewId="0" topLeftCell="A1">
      <selection activeCell="S2" sqref="S2:T2"/>
    </sheetView>
  </sheetViews>
  <sheetFormatPr defaultColWidth="9.125" defaultRowHeight="41.25" customHeight="1"/>
  <cols>
    <col min="1" max="1" width="6.375" style="58" customWidth="1"/>
    <col min="2" max="4" width="0" style="58" hidden="1" customWidth="1"/>
    <col min="5" max="5" width="92.00390625" style="58" customWidth="1"/>
    <col min="6" max="17" width="0" style="58" hidden="1" customWidth="1"/>
    <col min="18" max="18" width="12.875" style="58" hidden="1" customWidth="1"/>
    <col min="19" max="19" width="33.125" style="58" customWidth="1"/>
    <col min="20" max="21" width="11.625" style="58" hidden="1" customWidth="1"/>
    <col min="22" max="244" width="9.125" style="58" customWidth="1"/>
    <col min="245" max="16384" width="9.125" style="58" customWidth="1"/>
  </cols>
  <sheetData>
    <row r="1" spans="19:20" ht="21.75" customHeight="1">
      <c r="S1" s="85" t="s">
        <v>73</v>
      </c>
      <c r="T1" s="85"/>
    </row>
    <row r="2" spans="19:20" ht="99.75" customHeight="1">
      <c r="S2" s="86" t="s">
        <v>74</v>
      </c>
      <c r="T2" s="86"/>
    </row>
    <row r="4" spans="1:21" ht="41.25" customHeight="1">
      <c r="A4" s="56"/>
      <c r="B4" s="56"/>
      <c r="C4" s="56" t="s">
        <v>0</v>
      </c>
      <c r="D4" s="56"/>
      <c r="E4" s="56" t="s">
        <v>69</v>
      </c>
      <c r="F4" s="56"/>
      <c r="G4" s="56"/>
      <c r="H4" s="56"/>
      <c r="I4" s="56"/>
      <c r="J4" s="56"/>
      <c r="K4" s="56"/>
      <c r="L4" s="56"/>
      <c r="M4" s="56"/>
      <c r="N4" s="56"/>
      <c r="O4" s="57"/>
      <c r="P4" s="57"/>
      <c r="Q4" s="57"/>
      <c r="R4" s="56"/>
      <c r="S4" s="57"/>
      <c r="T4" s="57"/>
      <c r="U4" s="57"/>
    </row>
    <row r="5" spans="1:21" ht="41.25" customHeight="1">
      <c r="A5" s="56" t="s">
        <v>70</v>
      </c>
      <c r="B5" s="56"/>
      <c r="C5" s="56"/>
      <c r="D5" s="56"/>
      <c r="E5" s="56" t="s">
        <v>71</v>
      </c>
      <c r="F5" s="56"/>
      <c r="G5" s="56"/>
      <c r="H5" s="56"/>
      <c r="I5" s="56"/>
      <c r="J5" s="56"/>
      <c r="K5" s="56"/>
      <c r="L5" s="56"/>
      <c r="M5" s="56"/>
      <c r="N5" s="56"/>
      <c r="O5" s="57"/>
      <c r="P5" s="57"/>
      <c r="Q5" s="57"/>
      <c r="R5" s="56"/>
      <c r="S5" s="57"/>
      <c r="T5" s="57"/>
      <c r="U5" s="57"/>
    </row>
    <row r="6" spans="1:21" ht="41.25" customHeight="1">
      <c r="A6" s="56"/>
      <c r="B6" s="56"/>
      <c r="C6" s="56"/>
      <c r="D6" s="56"/>
      <c r="E6" s="56" t="s">
        <v>72</v>
      </c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57"/>
      <c r="R6" s="56"/>
      <c r="S6" s="57"/>
      <c r="T6" s="57"/>
      <c r="U6" s="57"/>
    </row>
    <row r="7" spans="1:21" ht="41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7"/>
      <c r="Q7" s="57"/>
      <c r="R7" s="56"/>
      <c r="S7" s="57"/>
      <c r="T7" s="57"/>
      <c r="U7" s="57"/>
    </row>
    <row r="8" spans="1:21" ht="41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7"/>
      <c r="Q8" s="57"/>
      <c r="R8" s="56"/>
      <c r="S8" s="57"/>
      <c r="T8" s="57"/>
      <c r="U8" s="57"/>
    </row>
    <row r="9" spans="1:21" ht="41.25" customHeight="1">
      <c r="A9" s="56"/>
      <c r="B9" s="59"/>
      <c r="C9" s="60"/>
      <c r="D9" s="60"/>
      <c r="E9" s="61" t="s">
        <v>67</v>
      </c>
      <c r="F9" s="62"/>
      <c r="G9" s="63" t="s">
        <v>1</v>
      </c>
      <c r="H9" s="63"/>
      <c r="I9" s="64"/>
      <c r="J9" s="63"/>
      <c r="K9" s="64"/>
      <c r="L9" s="65"/>
      <c r="M9" s="65"/>
      <c r="N9" s="56"/>
      <c r="O9" s="57"/>
      <c r="P9" s="57"/>
      <c r="Q9" s="57"/>
      <c r="R9" s="65"/>
      <c r="S9" s="57"/>
      <c r="T9" s="57"/>
      <c r="U9" s="57"/>
    </row>
    <row r="10" spans="1:21" ht="41.25" customHeight="1">
      <c r="A10" s="56"/>
      <c r="B10" s="56"/>
      <c r="C10" s="56"/>
      <c r="D10" s="56"/>
      <c r="E10" s="66" t="s">
        <v>68</v>
      </c>
      <c r="F10" s="56"/>
      <c r="G10" s="56"/>
      <c r="H10" s="56"/>
      <c r="I10" s="56" t="s">
        <v>2</v>
      </c>
      <c r="J10" s="56"/>
      <c r="K10" s="56"/>
      <c r="L10" s="56"/>
      <c r="M10" s="56"/>
      <c r="N10" s="56"/>
      <c r="O10" s="57"/>
      <c r="P10" s="57"/>
      <c r="Q10" s="57"/>
      <c r="R10" s="56"/>
      <c r="S10" s="57"/>
      <c r="T10" s="57"/>
      <c r="U10" s="57"/>
    </row>
    <row r="11" spans="1:21" ht="41.25" customHeight="1">
      <c r="A11" s="5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7"/>
      <c r="S11" s="69"/>
      <c r="T11" s="57"/>
      <c r="U11" s="57"/>
    </row>
    <row r="12" spans="1:21" ht="41.25" customHeight="1">
      <c r="A12" s="84" t="s">
        <v>65</v>
      </c>
      <c r="B12" s="84" t="s">
        <v>3</v>
      </c>
      <c r="C12" s="84" t="s">
        <v>4</v>
      </c>
      <c r="D12" s="84" t="s">
        <v>5</v>
      </c>
      <c r="E12" s="84" t="s">
        <v>64</v>
      </c>
      <c r="F12" s="84" t="s">
        <v>6</v>
      </c>
      <c r="G12" s="84" t="s">
        <v>7</v>
      </c>
      <c r="H12" s="84" t="s">
        <v>8</v>
      </c>
      <c r="I12" s="84" t="s">
        <v>9</v>
      </c>
      <c r="J12" s="84" t="s">
        <v>10</v>
      </c>
      <c r="K12" s="84" t="s">
        <v>11</v>
      </c>
      <c r="L12" s="84" t="s">
        <v>5</v>
      </c>
      <c r="M12" s="84" t="s">
        <v>12</v>
      </c>
      <c r="N12" s="84" t="s">
        <v>14</v>
      </c>
      <c r="O12" s="84" t="s">
        <v>15</v>
      </c>
      <c r="P12" s="84" t="s">
        <v>16</v>
      </c>
      <c r="Q12" s="84" t="s">
        <v>17</v>
      </c>
      <c r="R12" s="84" t="s">
        <v>18</v>
      </c>
      <c r="S12" s="84" t="s">
        <v>63</v>
      </c>
      <c r="T12" s="81" t="s">
        <v>20</v>
      </c>
      <c r="U12" s="81" t="s">
        <v>21</v>
      </c>
    </row>
    <row r="13" spans="1:21" ht="41.25" customHeight="1">
      <c r="A13" s="70"/>
      <c r="B13" s="71"/>
      <c r="C13" s="72"/>
      <c r="D13" s="82"/>
      <c r="E13" s="73"/>
      <c r="F13" s="74"/>
      <c r="G13" s="75"/>
      <c r="H13" s="76"/>
      <c r="I13" s="76"/>
      <c r="J13" s="74"/>
      <c r="K13" s="76"/>
      <c r="L13" s="77"/>
      <c r="M13" s="74"/>
      <c r="N13" s="78"/>
      <c r="O13" s="78"/>
      <c r="P13" s="78"/>
      <c r="Q13" s="78"/>
      <c r="R13" s="78"/>
      <c r="S13" s="78"/>
      <c r="T13" s="78">
        <v>13882741.24</v>
      </c>
      <c r="U13" s="78">
        <v>0</v>
      </c>
    </row>
    <row r="14" spans="1:21" ht="41.25" customHeight="1">
      <c r="A14" s="70"/>
      <c r="B14" s="71"/>
      <c r="C14" s="72"/>
      <c r="D14" s="82"/>
      <c r="E14" s="73"/>
      <c r="F14" s="74"/>
      <c r="G14" s="75"/>
      <c r="H14" s="76"/>
      <c r="I14" s="76"/>
      <c r="J14" s="74"/>
      <c r="K14" s="76"/>
      <c r="L14" s="77"/>
      <c r="M14" s="74"/>
      <c r="N14" s="78"/>
      <c r="O14" s="78"/>
      <c r="P14" s="78"/>
      <c r="Q14" s="78"/>
      <c r="R14" s="78"/>
      <c r="S14" s="78"/>
      <c r="T14" s="78">
        <v>3140401.16</v>
      </c>
      <c r="U14" s="78">
        <v>0</v>
      </c>
    </row>
    <row r="15" spans="1:21" ht="41.25" customHeight="1">
      <c r="A15" s="70"/>
      <c r="B15" s="71"/>
      <c r="C15" s="72"/>
      <c r="D15" s="82"/>
      <c r="E15" s="73"/>
      <c r="F15" s="74"/>
      <c r="G15" s="75"/>
      <c r="H15" s="76"/>
      <c r="I15" s="76"/>
      <c r="J15" s="74"/>
      <c r="K15" s="76"/>
      <c r="L15" s="77"/>
      <c r="M15" s="74"/>
      <c r="N15" s="78"/>
      <c r="O15" s="78"/>
      <c r="P15" s="78"/>
      <c r="Q15" s="78"/>
      <c r="R15" s="78"/>
      <c r="S15" s="78"/>
      <c r="T15" s="78">
        <v>126650.39</v>
      </c>
      <c r="U15" s="78">
        <v>0</v>
      </c>
    </row>
    <row r="16" spans="1:21" ht="41.25" customHeight="1">
      <c r="A16" s="70"/>
      <c r="B16" s="71"/>
      <c r="C16" s="72"/>
      <c r="D16" s="82"/>
      <c r="E16" s="73"/>
      <c r="F16" s="74"/>
      <c r="G16" s="75"/>
      <c r="H16" s="76"/>
      <c r="I16" s="76"/>
      <c r="J16" s="74"/>
      <c r="K16" s="76"/>
      <c r="L16" s="77"/>
      <c r="M16" s="74"/>
      <c r="N16" s="78"/>
      <c r="O16" s="78"/>
      <c r="P16" s="78"/>
      <c r="Q16" s="78"/>
      <c r="R16" s="78"/>
      <c r="S16" s="78"/>
      <c r="T16" s="78">
        <v>290745.08</v>
      </c>
      <c r="U16" s="78">
        <v>0</v>
      </c>
    </row>
    <row r="17" spans="1:21" ht="41.25" customHeight="1">
      <c r="A17" s="70"/>
      <c r="B17" s="71"/>
      <c r="C17" s="72"/>
      <c r="D17" s="82"/>
      <c r="E17" s="73"/>
      <c r="F17" s="74"/>
      <c r="G17" s="75"/>
      <c r="H17" s="76"/>
      <c r="I17" s="76"/>
      <c r="J17" s="74"/>
      <c r="K17" s="76"/>
      <c r="L17" s="77"/>
      <c r="M17" s="74"/>
      <c r="N17" s="78"/>
      <c r="O17" s="78"/>
      <c r="P17" s="78"/>
      <c r="Q17" s="78"/>
      <c r="R17" s="78"/>
      <c r="S17" s="78"/>
      <c r="T17" s="78">
        <v>1003893</v>
      </c>
      <c r="U17" s="78">
        <v>0</v>
      </c>
    </row>
    <row r="18" spans="1:21" ht="41.25" customHeight="1">
      <c r="A18" s="70"/>
      <c r="B18" s="71"/>
      <c r="C18" s="72"/>
      <c r="D18" s="82"/>
      <c r="E18" s="73"/>
      <c r="F18" s="74"/>
      <c r="G18" s="75"/>
      <c r="H18" s="76"/>
      <c r="I18" s="76"/>
      <c r="J18" s="74"/>
      <c r="K18" s="76"/>
      <c r="L18" s="77"/>
      <c r="M18" s="74"/>
      <c r="N18" s="78"/>
      <c r="O18" s="78"/>
      <c r="P18" s="78"/>
      <c r="Q18" s="78"/>
      <c r="R18" s="78"/>
      <c r="S18" s="78"/>
      <c r="T18" s="78">
        <v>3383460.8</v>
      </c>
      <c r="U18" s="78">
        <v>0</v>
      </c>
    </row>
    <row r="19" spans="1:22" ht="41.25" customHeight="1">
      <c r="A19" s="70"/>
      <c r="B19" s="71"/>
      <c r="C19" s="72"/>
      <c r="D19" s="82"/>
      <c r="E19" s="73"/>
      <c r="F19" s="74"/>
      <c r="G19" s="75"/>
      <c r="H19" s="76"/>
      <c r="I19" s="76"/>
      <c r="J19" s="74"/>
      <c r="K19" s="76"/>
      <c r="L19" s="77"/>
      <c r="M19" s="74"/>
      <c r="N19" s="78"/>
      <c r="O19" s="78"/>
      <c r="P19" s="78"/>
      <c r="Q19" s="78"/>
      <c r="R19" s="78"/>
      <c r="S19" s="78"/>
      <c r="T19" s="78">
        <v>8912856.490000004</v>
      </c>
      <c r="U19" s="78">
        <v>0</v>
      </c>
      <c r="V19" s="58" t="s">
        <v>62</v>
      </c>
    </row>
    <row r="20" spans="1:21" ht="41.25" customHeight="1">
      <c r="A20" s="70"/>
      <c r="B20" s="71"/>
      <c r="C20" s="72"/>
      <c r="D20" s="82"/>
      <c r="E20" s="73"/>
      <c r="F20" s="74"/>
      <c r="G20" s="75"/>
      <c r="H20" s="76"/>
      <c r="I20" s="76"/>
      <c r="J20" s="74"/>
      <c r="K20" s="76"/>
      <c r="L20" s="77"/>
      <c r="M20" s="74"/>
      <c r="N20" s="78"/>
      <c r="O20" s="78"/>
      <c r="P20" s="78"/>
      <c r="Q20" s="78"/>
      <c r="R20" s="78"/>
      <c r="S20" s="78"/>
      <c r="T20" s="78">
        <v>0</v>
      </c>
      <c r="U20" s="78">
        <v>0</v>
      </c>
    </row>
    <row r="21" spans="1:21" ht="41.25" customHeight="1">
      <c r="A21" s="70"/>
      <c r="B21" s="71"/>
      <c r="C21" s="72"/>
      <c r="D21" s="82"/>
      <c r="E21" s="73"/>
      <c r="F21" s="74"/>
      <c r="G21" s="75"/>
      <c r="H21" s="76"/>
      <c r="I21" s="76"/>
      <c r="J21" s="74"/>
      <c r="K21" s="76"/>
      <c r="L21" s="77"/>
      <c r="M21" s="74"/>
      <c r="N21" s="78"/>
      <c r="O21" s="78"/>
      <c r="P21" s="78"/>
      <c r="Q21" s="78"/>
      <c r="R21" s="78"/>
      <c r="S21" s="78"/>
      <c r="T21" s="78">
        <v>0</v>
      </c>
      <c r="U21" s="78">
        <v>0</v>
      </c>
    </row>
    <row r="22" spans="1:21" ht="41.25" customHeight="1">
      <c r="A22" s="70"/>
      <c r="B22" s="71"/>
      <c r="C22" s="72"/>
      <c r="D22" s="82"/>
      <c r="E22" s="73"/>
      <c r="F22" s="74"/>
      <c r="G22" s="75"/>
      <c r="H22" s="76"/>
      <c r="I22" s="76"/>
      <c r="J22" s="74"/>
      <c r="K22" s="76"/>
      <c r="L22" s="77"/>
      <c r="M22" s="74"/>
      <c r="N22" s="78"/>
      <c r="O22" s="78"/>
      <c r="P22" s="78"/>
      <c r="Q22" s="78"/>
      <c r="R22" s="78"/>
      <c r="S22" s="78"/>
      <c r="T22" s="78">
        <v>0</v>
      </c>
      <c r="U22" s="78">
        <v>0</v>
      </c>
    </row>
    <row r="23" spans="1:21" ht="41.25" customHeight="1">
      <c r="A23" s="70"/>
      <c r="B23" s="71"/>
      <c r="C23" s="72"/>
      <c r="D23" s="82"/>
      <c r="E23" s="73"/>
      <c r="F23" s="74"/>
      <c r="G23" s="75"/>
      <c r="H23" s="76"/>
      <c r="I23" s="76"/>
      <c r="J23" s="74"/>
      <c r="K23" s="76"/>
      <c r="L23" s="77"/>
      <c r="M23" s="74"/>
      <c r="N23" s="78"/>
      <c r="O23" s="78"/>
      <c r="P23" s="78"/>
      <c r="Q23" s="78"/>
      <c r="R23" s="78"/>
      <c r="S23" s="78"/>
      <c r="T23" s="78">
        <v>741578.35</v>
      </c>
      <c r="U23" s="78">
        <v>0</v>
      </c>
    </row>
    <row r="24" spans="1:21" ht="41.25" customHeight="1">
      <c r="A24" s="70"/>
      <c r="B24" s="71"/>
      <c r="C24" s="72"/>
      <c r="D24" s="82"/>
      <c r="E24" s="73"/>
      <c r="F24" s="74"/>
      <c r="G24" s="75"/>
      <c r="H24" s="76"/>
      <c r="I24" s="76"/>
      <c r="J24" s="74"/>
      <c r="K24" s="76"/>
      <c r="L24" s="77"/>
      <c r="M24" s="74"/>
      <c r="N24" s="78"/>
      <c r="O24" s="78"/>
      <c r="P24" s="78"/>
      <c r="Q24" s="78"/>
      <c r="R24" s="78"/>
      <c r="S24" s="78"/>
      <c r="T24" s="78">
        <v>269421.66</v>
      </c>
      <c r="U24" s="78">
        <v>0</v>
      </c>
    </row>
    <row r="25" spans="1:21" ht="41.25" customHeight="1">
      <c r="A25" s="79"/>
      <c r="B25" s="70"/>
      <c r="C25" s="70"/>
      <c r="D25" s="70"/>
      <c r="E25" s="70" t="s">
        <v>51</v>
      </c>
      <c r="F25" s="80"/>
      <c r="G25" s="80"/>
      <c r="H25" s="80"/>
      <c r="I25" s="80"/>
      <c r="J25" s="80"/>
      <c r="K25" s="80"/>
      <c r="L25" s="80"/>
      <c r="M25" s="80"/>
      <c r="N25" s="83"/>
      <c r="O25" s="83"/>
      <c r="P25" s="83"/>
      <c r="Q25" s="83"/>
      <c r="R25" s="83">
        <v>6327795017.75</v>
      </c>
      <c r="S25" s="83">
        <f>SUM(S13:S24)</f>
        <v>0</v>
      </c>
      <c r="T25" s="83">
        <f>SUM(T13:T24)</f>
        <v>31751748.170000006</v>
      </c>
      <c r="U25" s="83">
        <f>SUM(U13:U24)</f>
        <v>0</v>
      </c>
    </row>
    <row r="26" spans="1:21" ht="41.25" customHeight="1">
      <c r="A26" s="5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57"/>
      <c r="P26" s="57"/>
      <c r="Q26" s="69"/>
      <c r="R26" s="67"/>
      <c r="S26" s="69"/>
      <c r="T26" s="57"/>
      <c r="U26" s="57"/>
    </row>
    <row r="27" spans="1:21" ht="41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6"/>
      <c r="S27" s="57"/>
      <c r="T27" s="57"/>
      <c r="U27" s="57"/>
    </row>
    <row r="28" spans="1:21" ht="41.25" customHeight="1">
      <c r="A28" s="56"/>
      <c r="B28" s="56"/>
      <c r="C28" s="56" t="s">
        <v>52</v>
      </c>
      <c r="D28" s="56"/>
      <c r="E28" s="56" t="s">
        <v>66</v>
      </c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6" t="s">
        <v>53</v>
      </c>
      <c r="S28" s="57"/>
      <c r="T28" s="57"/>
      <c r="U28" s="57"/>
    </row>
  </sheetData>
  <mergeCells count="2">
    <mergeCell ref="S1:T1"/>
    <mergeCell ref="S2:T2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workbookViewId="0" topLeftCell="A1">
      <selection activeCell="A1" sqref="A1:IV16384"/>
    </sheetView>
  </sheetViews>
  <sheetFormatPr defaultColWidth="9.125" defaultRowHeight="12.75"/>
  <cols>
    <col min="1" max="1" width="1.25" style="3" customWidth="1"/>
    <col min="2" max="4" width="0" style="3" hidden="1" customWidth="1"/>
    <col min="5" max="5" width="28.625" style="3" customWidth="1"/>
    <col min="6" max="13" width="0" style="3" hidden="1" customWidth="1"/>
    <col min="14" max="14" width="12.75390625" style="3" customWidth="1"/>
    <col min="15" max="18" width="0" style="3" hidden="1" customWidth="1"/>
    <col min="19" max="19" width="12.875" style="3" hidden="1" customWidth="1"/>
    <col min="20" max="20" width="12.75390625" style="3" customWidth="1"/>
    <col min="21" max="22" width="11.625" style="3" hidden="1" customWidth="1"/>
    <col min="23" max="23" width="13.625" style="3" customWidth="1"/>
    <col min="24" max="24" width="15.875" style="3" hidden="1" customWidth="1"/>
    <col min="25" max="25" width="11.75390625" style="3" hidden="1" customWidth="1"/>
    <col min="26" max="26" width="11.125" style="3" customWidth="1"/>
    <col min="27" max="27" width="0.12890625" style="3" hidden="1" customWidth="1"/>
    <col min="28" max="28" width="0" style="3" hidden="1" customWidth="1"/>
    <col min="29" max="29" width="12.125" style="3" hidden="1" customWidth="1"/>
    <col min="30" max="30" width="13.875" style="3" customWidth="1"/>
    <col min="31" max="31" width="12.00390625" style="3" customWidth="1"/>
    <col min="32" max="32" width="12.125" style="3" customWidth="1"/>
    <col min="33" max="255" width="9.125" style="3" customWidth="1"/>
    <col min="256" max="16384" width="9.125" style="3" customWidth="1"/>
  </cols>
  <sheetData>
    <row r="1" spans="1:30" ht="12.7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6.75" customHeight="1">
      <c r="A2" s="1"/>
      <c r="B2" s="4"/>
      <c r="C2" s="5"/>
      <c r="D2" s="5"/>
      <c r="E2" s="6"/>
      <c r="F2" s="7"/>
      <c r="G2" s="6" t="s">
        <v>1</v>
      </c>
      <c r="H2" s="6"/>
      <c r="I2" s="8"/>
      <c r="J2" s="6"/>
      <c r="K2" s="8"/>
      <c r="L2" s="9"/>
      <c r="M2" s="9"/>
      <c r="N2" s="1"/>
      <c r="O2" s="1"/>
      <c r="P2" s="2"/>
      <c r="Q2" s="2"/>
      <c r="R2" s="2"/>
      <c r="S2" s="9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"/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  <c r="N3" s="1"/>
      <c r="O3" s="1"/>
      <c r="P3" s="2"/>
      <c r="Q3" s="2"/>
      <c r="R3" s="2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customHeight="1" thickBot="1">
      <c r="A4" s="1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3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2" ht="73.5" customHeight="1">
      <c r="A5" s="14"/>
      <c r="B5" s="15" t="s">
        <v>3</v>
      </c>
      <c r="C5" s="15" t="s">
        <v>4</v>
      </c>
      <c r="D5" s="15" t="s">
        <v>5</v>
      </c>
      <c r="E5" s="39" t="s">
        <v>4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39" t="s">
        <v>5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39" t="s">
        <v>18</v>
      </c>
      <c r="T5" s="39" t="s">
        <v>19</v>
      </c>
      <c r="U5" s="39" t="s">
        <v>20</v>
      </c>
      <c r="V5" s="39" t="s">
        <v>21</v>
      </c>
      <c r="W5" s="39" t="s">
        <v>22</v>
      </c>
      <c r="X5" s="39" t="s">
        <v>23</v>
      </c>
      <c r="Y5" s="39"/>
      <c r="Z5" s="39" t="s">
        <v>24</v>
      </c>
      <c r="AA5" s="39" t="s">
        <v>25</v>
      </c>
      <c r="AB5" s="39" t="s">
        <v>26</v>
      </c>
      <c r="AC5" s="39" t="s">
        <v>27</v>
      </c>
      <c r="AD5" s="48" t="s">
        <v>60</v>
      </c>
      <c r="AE5" s="39" t="s">
        <v>61</v>
      </c>
      <c r="AF5" s="33"/>
    </row>
    <row r="6" spans="1:32" ht="11.25" customHeight="1" hidden="1">
      <c r="A6" s="16"/>
      <c r="B6" s="17"/>
      <c r="C6" s="18"/>
      <c r="D6" s="36"/>
      <c r="E6" s="40" t="s">
        <v>28</v>
      </c>
      <c r="F6" s="21"/>
      <c r="G6" s="22"/>
      <c r="H6" s="23"/>
      <c r="I6" s="23"/>
      <c r="J6" s="21"/>
      <c r="K6" s="23"/>
      <c r="L6" s="24"/>
      <c r="M6" s="21"/>
      <c r="N6" s="25">
        <v>0</v>
      </c>
      <c r="O6" s="25"/>
      <c r="P6" s="25"/>
      <c r="Q6" s="25"/>
      <c r="R6" s="25"/>
      <c r="S6" s="25">
        <v>0</v>
      </c>
      <c r="T6" s="25">
        <v>0</v>
      </c>
      <c r="U6" s="25">
        <v>0</v>
      </c>
      <c r="V6" s="25">
        <v>10000000</v>
      </c>
      <c r="W6" s="25">
        <v>0</v>
      </c>
      <c r="X6" s="25">
        <v>-10000000</v>
      </c>
      <c r="Y6" s="25"/>
      <c r="Z6" s="26">
        <v>0</v>
      </c>
      <c r="AA6" s="26">
        <v>0</v>
      </c>
      <c r="AB6" s="25"/>
      <c r="AC6" s="25">
        <v>10000000</v>
      </c>
      <c r="AD6" s="34"/>
      <c r="AE6" s="25"/>
      <c r="AF6" s="33"/>
    </row>
    <row r="7" spans="1:32" ht="21.75" customHeight="1">
      <c r="A7" s="16"/>
      <c r="B7" s="19"/>
      <c r="C7" s="20"/>
      <c r="D7" s="37"/>
      <c r="E7" s="40" t="s">
        <v>29</v>
      </c>
      <c r="F7" s="21"/>
      <c r="G7" s="22"/>
      <c r="H7" s="23"/>
      <c r="I7" s="23"/>
      <c r="J7" s="21"/>
      <c r="K7" s="23"/>
      <c r="L7" s="24"/>
      <c r="M7" s="21"/>
      <c r="N7" s="25">
        <f>406565900-7100000</f>
        <v>399465900</v>
      </c>
      <c r="O7" s="25"/>
      <c r="P7" s="25"/>
      <c r="Q7" s="25"/>
      <c r="R7" s="25"/>
      <c r="S7" s="25">
        <v>406565900</v>
      </c>
      <c r="T7" s="25">
        <f>69388701-7100000</f>
        <v>62288701</v>
      </c>
      <c r="U7" s="25">
        <v>13882741.24</v>
      </c>
      <c r="V7" s="25">
        <v>0</v>
      </c>
      <c r="W7" s="25">
        <f>N7-T7</f>
        <v>337177199</v>
      </c>
      <c r="X7" s="25">
        <v>392683158.76</v>
      </c>
      <c r="Y7" s="25"/>
      <c r="Z7" s="26">
        <f>T7/N7</f>
        <v>0.15592995797638798</v>
      </c>
      <c r="AA7" s="26">
        <v>0.03415</v>
      </c>
      <c r="AB7" s="25"/>
      <c r="AC7" s="25">
        <v>13882741.24</v>
      </c>
      <c r="AD7" s="46">
        <f>N7*23.7/100-T7</f>
        <v>32384717.299999997</v>
      </c>
      <c r="AE7" s="25"/>
      <c r="AF7" s="33"/>
    </row>
    <row r="8" spans="1:32" ht="21.75" customHeight="1">
      <c r="A8" s="16"/>
      <c r="B8" s="19"/>
      <c r="C8" s="20"/>
      <c r="D8" s="37"/>
      <c r="E8" s="40" t="s">
        <v>30</v>
      </c>
      <c r="F8" s="21"/>
      <c r="G8" s="22"/>
      <c r="H8" s="23"/>
      <c r="I8" s="23"/>
      <c r="J8" s="21"/>
      <c r="K8" s="23"/>
      <c r="L8" s="24"/>
      <c r="M8" s="21"/>
      <c r="N8" s="25">
        <v>97553573.4</v>
      </c>
      <c r="O8" s="25"/>
      <c r="P8" s="25"/>
      <c r="Q8" s="25"/>
      <c r="R8" s="25"/>
      <c r="S8" s="25">
        <v>97553573.40000002</v>
      </c>
      <c r="T8" s="25">
        <v>14969405</v>
      </c>
      <c r="U8" s="25">
        <v>3140401.16</v>
      </c>
      <c r="V8" s="25">
        <v>0</v>
      </c>
      <c r="W8" s="25">
        <v>82584168.4</v>
      </c>
      <c r="X8" s="25">
        <v>94413172.24</v>
      </c>
      <c r="Y8" s="25"/>
      <c r="Z8" s="26">
        <v>0.15345</v>
      </c>
      <c r="AA8" s="26">
        <v>0.03219</v>
      </c>
      <c r="AB8" s="25"/>
      <c r="AC8" s="25">
        <v>3140401.16</v>
      </c>
      <c r="AD8" s="46">
        <f aca="true" t="shared" si="0" ref="AD8:AD29">N8*23.7/100-T8</f>
        <v>8150791.895799998</v>
      </c>
      <c r="AE8" s="25"/>
      <c r="AF8" s="33"/>
    </row>
    <row r="9" spans="1:33" ht="21.75" customHeight="1">
      <c r="A9" s="16"/>
      <c r="B9" s="19"/>
      <c r="C9" s="20"/>
      <c r="D9" s="37"/>
      <c r="E9" s="40" t="s">
        <v>31</v>
      </c>
      <c r="F9" s="21"/>
      <c r="G9" s="22"/>
      <c r="H9" s="23"/>
      <c r="I9" s="23"/>
      <c r="J9" s="21"/>
      <c r="K9" s="23"/>
      <c r="L9" s="24"/>
      <c r="M9" s="21"/>
      <c r="N9" s="25">
        <v>551447487.4</v>
      </c>
      <c r="O9" s="25"/>
      <c r="P9" s="25"/>
      <c r="Q9" s="25"/>
      <c r="R9" s="25"/>
      <c r="S9" s="25">
        <v>551447487.4</v>
      </c>
      <c r="T9" s="25">
        <v>84312269</v>
      </c>
      <c r="U9" s="25">
        <v>21739968.80000001</v>
      </c>
      <c r="V9" s="25">
        <v>0</v>
      </c>
      <c r="W9" s="25">
        <v>467135218.4</v>
      </c>
      <c r="X9" s="25">
        <v>529707518.6</v>
      </c>
      <c r="Y9" s="25"/>
      <c r="Z9" s="26">
        <v>0.15289</v>
      </c>
      <c r="AA9" s="26">
        <v>0.03942</v>
      </c>
      <c r="AB9" s="25"/>
      <c r="AC9" s="25">
        <v>21739968.8</v>
      </c>
      <c r="AD9" s="46">
        <f t="shared" si="0"/>
        <v>46380785.513799995</v>
      </c>
      <c r="AE9" s="25"/>
      <c r="AF9" s="33"/>
      <c r="AG9" s="54" t="s">
        <v>62</v>
      </c>
    </row>
    <row r="10" spans="1:32" ht="21.75" customHeight="1">
      <c r="A10" s="16"/>
      <c r="B10" s="19"/>
      <c r="C10" s="20"/>
      <c r="D10" s="37"/>
      <c r="E10" s="40" t="s">
        <v>32</v>
      </c>
      <c r="F10" s="21"/>
      <c r="G10" s="22"/>
      <c r="H10" s="23"/>
      <c r="I10" s="23"/>
      <c r="J10" s="21"/>
      <c r="K10" s="23"/>
      <c r="L10" s="24"/>
      <c r="M10" s="21"/>
      <c r="N10" s="25">
        <v>66205300</v>
      </c>
      <c r="O10" s="25"/>
      <c r="P10" s="25"/>
      <c r="Q10" s="25"/>
      <c r="R10" s="25"/>
      <c r="S10" s="25">
        <v>66205300</v>
      </c>
      <c r="T10" s="25">
        <v>10122304</v>
      </c>
      <c r="U10" s="25">
        <v>3119810.72</v>
      </c>
      <c r="V10" s="25">
        <v>0</v>
      </c>
      <c r="W10" s="25">
        <v>56082996</v>
      </c>
      <c r="X10" s="25">
        <v>63085489.28</v>
      </c>
      <c r="Y10" s="25"/>
      <c r="Z10" s="26">
        <v>0.15289</v>
      </c>
      <c r="AA10" s="26">
        <v>0.04712</v>
      </c>
      <c r="AB10" s="25"/>
      <c r="AC10" s="25">
        <v>3119810.72</v>
      </c>
      <c r="AD10" s="46">
        <f t="shared" si="0"/>
        <v>5568352.1</v>
      </c>
      <c r="AE10" s="25"/>
      <c r="AF10" s="33"/>
    </row>
    <row r="11" spans="1:32" ht="21.75" customHeight="1">
      <c r="A11" s="16"/>
      <c r="B11" s="19"/>
      <c r="C11" s="20"/>
      <c r="D11" s="37"/>
      <c r="E11" s="40" t="s">
        <v>33</v>
      </c>
      <c r="F11" s="21"/>
      <c r="G11" s="22"/>
      <c r="H11" s="23"/>
      <c r="I11" s="23"/>
      <c r="J11" s="21"/>
      <c r="K11" s="23"/>
      <c r="L11" s="24"/>
      <c r="M11" s="21"/>
      <c r="N11" s="25">
        <v>298469200</v>
      </c>
      <c r="O11" s="25"/>
      <c r="P11" s="25"/>
      <c r="Q11" s="25"/>
      <c r="R11" s="25"/>
      <c r="S11" s="25">
        <v>298469200</v>
      </c>
      <c r="T11" s="25">
        <v>45633748</v>
      </c>
      <c r="U11" s="25">
        <v>26441247.369999997</v>
      </c>
      <c r="V11" s="25">
        <v>0</v>
      </c>
      <c r="W11" s="25">
        <v>252835452</v>
      </c>
      <c r="X11" s="25">
        <v>272027952.63</v>
      </c>
      <c r="Y11" s="25"/>
      <c r="Z11" s="26">
        <v>0.15289</v>
      </c>
      <c r="AA11" s="26">
        <v>0.08859</v>
      </c>
      <c r="AB11" s="25"/>
      <c r="AC11" s="25">
        <v>26441247.37</v>
      </c>
      <c r="AD11" s="46">
        <f t="shared" si="0"/>
        <v>25103452.400000006</v>
      </c>
      <c r="AE11" s="25"/>
      <c r="AF11" s="33"/>
    </row>
    <row r="12" spans="1:32" ht="21.75" customHeight="1">
      <c r="A12" s="16"/>
      <c r="B12" s="19"/>
      <c r="C12" s="20"/>
      <c r="D12" s="37"/>
      <c r="E12" s="40" t="s">
        <v>0</v>
      </c>
      <c r="F12" s="21"/>
      <c r="G12" s="22"/>
      <c r="H12" s="23"/>
      <c r="I12" s="23"/>
      <c r="J12" s="21"/>
      <c r="K12" s="23"/>
      <c r="L12" s="24"/>
      <c r="M12" s="21"/>
      <c r="N12" s="25">
        <v>3067574400</v>
      </c>
      <c r="O12" s="25"/>
      <c r="P12" s="25"/>
      <c r="Q12" s="25"/>
      <c r="R12" s="25"/>
      <c r="S12" s="25">
        <v>3067574400</v>
      </c>
      <c r="T12" s="25">
        <v>519031142.22999996</v>
      </c>
      <c r="U12" s="25">
        <v>5090352.35</v>
      </c>
      <c r="V12" s="25">
        <v>506801259.22999996</v>
      </c>
      <c r="W12" s="25">
        <v>2548543257.77</v>
      </c>
      <c r="X12" s="25">
        <v>2555682788.42</v>
      </c>
      <c r="Y12" s="25"/>
      <c r="Z12" s="26">
        <v>0.1692</v>
      </c>
      <c r="AA12" s="26">
        <v>0.16687</v>
      </c>
      <c r="AB12" s="25"/>
      <c r="AC12" s="25">
        <v>511891611.58</v>
      </c>
      <c r="AD12" s="46">
        <f t="shared" si="0"/>
        <v>207983990.57</v>
      </c>
      <c r="AE12" s="25"/>
      <c r="AF12" s="33"/>
    </row>
    <row r="13" spans="1:32" ht="21.75" customHeight="1">
      <c r="A13" s="16"/>
      <c r="B13" s="19"/>
      <c r="C13" s="20"/>
      <c r="D13" s="37"/>
      <c r="E13" s="40" t="s">
        <v>34</v>
      </c>
      <c r="F13" s="21"/>
      <c r="G13" s="22"/>
      <c r="H13" s="23"/>
      <c r="I13" s="23"/>
      <c r="J13" s="21"/>
      <c r="K13" s="23"/>
      <c r="L13" s="24"/>
      <c r="M13" s="21"/>
      <c r="N13" s="25">
        <v>1062536715.75</v>
      </c>
      <c r="O13" s="25"/>
      <c r="P13" s="25"/>
      <c r="Q13" s="25"/>
      <c r="R13" s="25"/>
      <c r="S13" s="25">
        <v>1062536715.75</v>
      </c>
      <c r="T13" s="25">
        <f>206114338-Y13</f>
        <v>156570317</v>
      </c>
      <c r="U13" s="25">
        <v>45117482.239999995</v>
      </c>
      <c r="V13" s="25">
        <v>0</v>
      </c>
      <c r="W13" s="25">
        <f>N13-T13</f>
        <v>905966398.75</v>
      </c>
      <c r="X13" s="25">
        <v>1017419233.51</v>
      </c>
      <c r="Y13" s="25">
        <f>46544021+8000000-5000000</f>
        <v>49544021</v>
      </c>
      <c r="Z13" s="26">
        <f>T13/N13</f>
        <v>0.14735520634643068</v>
      </c>
      <c r="AA13" s="26">
        <v>0.04246</v>
      </c>
      <c r="AB13" s="25"/>
      <c r="AC13" s="25">
        <v>45117482.24</v>
      </c>
      <c r="AD13" s="46">
        <f t="shared" si="0"/>
        <v>95250884.63274997</v>
      </c>
      <c r="AE13" s="25">
        <f>46544021+8000000-5000000</f>
        <v>49544021</v>
      </c>
      <c r="AF13" s="33"/>
    </row>
    <row r="14" spans="1:32" ht="32.25" customHeight="1">
      <c r="A14" s="16"/>
      <c r="B14" s="19"/>
      <c r="C14" s="20"/>
      <c r="D14" s="37"/>
      <c r="E14" s="40" t="s">
        <v>35</v>
      </c>
      <c r="F14" s="21"/>
      <c r="G14" s="22"/>
      <c r="H14" s="23"/>
      <c r="I14" s="23"/>
      <c r="J14" s="21"/>
      <c r="K14" s="23"/>
      <c r="L14" s="24"/>
      <c r="M14" s="21"/>
      <c r="N14" s="25">
        <v>23197000</v>
      </c>
      <c r="O14" s="25"/>
      <c r="P14" s="25"/>
      <c r="Q14" s="25"/>
      <c r="R14" s="25"/>
      <c r="S14" s="25">
        <v>23197000</v>
      </c>
      <c r="T14" s="25">
        <v>3546651</v>
      </c>
      <c r="U14" s="25">
        <v>1180607.98</v>
      </c>
      <c r="V14" s="25">
        <v>0</v>
      </c>
      <c r="W14" s="25">
        <v>19650349</v>
      </c>
      <c r="X14" s="25">
        <v>22016392.02</v>
      </c>
      <c r="Y14" s="25"/>
      <c r="Z14" s="26">
        <v>0.15289</v>
      </c>
      <c r="AA14" s="26">
        <v>0.05089</v>
      </c>
      <c r="AB14" s="25"/>
      <c r="AC14" s="25">
        <v>1180607.98</v>
      </c>
      <c r="AD14" s="46">
        <f t="shared" si="0"/>
        <v>1951038</v>
      </c>
      <c r="AE14" s="25"/>
      <c r="AF14" s="33"/>
    </row>
    <row r="15" spans="1:32" ht="21.75" customHeight="1">
      <c r="A15" s="16"/>
      <c r="B15" s="19"/>
      <c r="C15" s="20"/>
      <c r="D15" s="37"/>
      <c r="E15" s="40" t="s">
        <v>36</v>
      </c>
      <c r="F15" s="21"/>
      <c r="G15" s="22"/>
      <c r="H15" s="23"/>
      <c r="I15" s="23"/>
      <c r="J15" s="21"/>
      <c r="K15" s="23"/>
      <c r="L15" s="24"/>
      <c r="M15" s="21"/>
      <c r="N15" s="25">
        <v>128347841.2</v>
      </c>
      <c r="O15" s="25"/>
      <c r="P15" s="25"/>
      <c r="Q15" s="25"/>
      <c r="R15" s="25"/>
      <c r="S15" s="25">
        <v>128347841.2</v>
      </c>
      <c r="T15" s="25">
        <v>19596465</v>
      </c>
      <c r="U15" s="25">
        <v>4307997.87</v>
      </c>
      <c r="V15" s="25">
        <v>0</v>
      </c>
      <c r="W15" s="25">
        <v>108751376.2</v>
      </c>
      <c r="X15" s="25">
        <v>124039843.33</v>
      </c>
      <c r="Y15" s="25"/>
      <c r="Z15" s="26">
        <v>0.15268</v>
      </c>
      <c r="AA15" s="26">
        <v>0.03357</v>
      </c>
      <c r="AB15" s="25"/>
      <c r="AC15" s="25">
        <v>4307997.87</v>
      </c>
      <c r="AD15" s="46">
        <f t="shared" si="0"/>
        <v>10821973.3644</v>
      </c>
      <c r="AE15" s="25"/>
      <c r="AF15" s="33"/>
    </row>
    <row r="16" spans="1:32" ht="21.75" customHeight="1">
      <c r="A16" s="16"/>
      <c r="B16" s="19"/>
      <c r="C16" s="20"/>
      <c r="D16" s="37"/>
      <c r="E16" s="40" t="s">
        <v>37</v>
      </c>
      <c r="F16" s="21"/>
      <c r="G16" s="22"/>
      <c r="H16" s="23"/>
      <c r="I16" s="23"/>
      <c r="J16" s="21"/>
      <c r="K16" s="23"/>
      <c r="L16" s="24"/>
      <c r="M16" s="21"/>
      <c r="N16" s="25">
        <v>9722900</v>
      </c>
      <c r="O16" s="25"/>
      <c r="P16" s="25"/>
      <c r="Q16" s="25"/>
      <c r="R16" s="25"/>
      <c r="S16" s="25">
        <v>9722900</v>
      </c>
      <c r="T16" s="25">
        <v>1486560</v>
      </c>
      <c r="U16" s="25">
        <v>290000</v>
      </c>
      <c r="V16" s="25">
        <v>0</v>
      </c>
      <c r="W16" s="25">
        <v>8236340</v>
      </c>
      <c r="X16" s="25">
        <v>9432900</v>
      </c>
      <c r="Y16" s="25"/>
      <c r="Z16" s="26">
        <v>0.15289</v>
      </c>
      <c r="AA16" s="26">
        <v>0.02983</v>
      </c>
      <c r="AB16" s="25"/>
      <c r="AC16" s="25">
        <v>290000</v>
      </c>
      <c r="AD16" s="46">
        <f t="shared" si="0"/>
        <v>817767.2999999998</v>
      </c>
      <c r="AE16" s="25"/>
      <c r="AF16" s="33"/>
    </row>
    <row r="17" spans="1:32" ht="21.75" customHeight="1">
      <c r="A17" s="16"/>
      <c r="B17" s="19"/>
      <c r="C17" s="20"/>
      <c r="D17" s="37"/>
      <c r="E17" s="40" t="s">
        <v>38</v>
      </c>
      <c r="F17" s="21"/>
      <c r="G17" s="22"/>
      <c r="H17" s="23"/>
      <c r="I17" s="23"/>
      <c r="J17" s="21"/>
      <c r="K17" s="23"/>
      <c r="L17" s="24"/>
      <c r="M17" s="21"/>
      <c r="N17" s="25">
        <v>19852900</v>
      </c>
      <c r="O17" s="25"/>
      <c r="P17" s="25"/>
      <c r="Q17" s="25"/>
      <c r="R17" s="25"/>
      <c r="S17" s="25">
        <v>19852900</v>
      </c>
      <c r="T17" s="25">
        <v>3035363</v>
      </c>
      <c r="U17" s="25">
        <v>605163.46</v>
      </c>
      <c r="V17" s="25">
        <v>0</v>
      </c>
      <c r="W17" s="25">
        <v>16817537</v>
      </c>
      <c r="X17" s="25">
        <v>19247736.54</v>
      </c>
      <c r="Y17" s="25"/>
      <c r="Z17" s="26">
        <v>0.15289</v>
      </c>
      <c r="AA17" s="26">
        <v>0.03048</v>
      </c>
      <c r="AB17" s="25"/>
      <c r="AC17" s="25">
        <v>605163.46</v>
      </c>
      <c r="AD17" s="46">
        <f t="shared" si="0"/>
        <v>1669774.2999999998</v>
      </c>
      <c r="AE17" s="25"/>
      <c r="AF17" s="33"/>
    </row>
    <row r="18" spans="1:32" ht="21.75" customHeight="1">
      <c r="A18" s="16"/>
      <c r="B18" s="19"/>
      <c r="C18" s="20"/>
      <c r="D18" s="37"/>
      <c r="E18" s="40" t="s">
        <v>39</v>
      </c>
      <c r="F18" s="21"/>
      <c r="G18" s="22"/>
      <c r="H18" s="23"/>
      <c r="I18" s="23"/>
      <c r="J18" s="21"/>
      <c r="K18" s="23"/>
      <c r="L18" s="24"/>
      <c r="M18" s="21"/>
      <c r="N18" s="25">
        <v>30055500</v>
      </c>
      <c r="O18" s="25"/>
      <c r="P18" s="25"/>
      <c r="Q18" s="25"/>
      <c r="R18" s="25"/>
      <c r="S18" s="25">
        <v>30055500</v>
      </c>
      <c r="T18" s="25">
        <v>4595265</v>
      </c>
      <c r="U18" s="25">
        <v>1341817.69</v>
      </c>
      <c r="V18" s="25">
        <v>0</v>
      </c>
      <c r="W18" s="25">
        <v>25460235</v>
      </c>
      <c r="X18" s="25">
        <v>28713682.31</v>
      </c>
      <c r="Y18" s="25"/>
      <c r="Z18" s="26">
        <v>0.15289</v>
      </c>
      <c r="AA18" s="26">
        <v>0.04464</v>
      </c>
      <c r="AB18" s="25"/>
      <c r="AC18" s="25">
        <v>1341817.69</v>
      </c>
      <c r="AD18" s="46">
        <f t="shared" si="0"/>
        <v>2527888.5</v>
      </c>
      <c r="AE18" s="25"/>
      <c r="AF18" s="33"/>
    </row>
    <row r="19" spans="1:32" ht="21.75" customHeight="1">
      <c r="A19" s="16"/>
      <c r="B19" s="19"/>
      <c r="C19" s="20"/>
      <c r="D19" s="37"/>
      <c r="E19" s="40" t="s">
        <v>40</v>
      </c>
      <c r="F19" s="21"/>
      <c r="G19" s="22"/>
      <c r="H19" s="23"/>
      <c r="I19" s="23"/>
      <c r="J19" s="21"/>
      <c r="K19" s="23"/>
      <c r="L19" s="24"/>
      <c r="M19" s="21"/>
      <c r="N19" s="25">
        <v>231579400</v>
      </c>
      <c r="O19" s="25"/>
      <c r="P19" s="25"/>
      <c r="Q19" s="25"/>
      <c r="R19" s="25"/>
      <c r="S19" s="25">
        <v>231579400</v>
      </c>
      <c r="T19" s="25">
        <f>36306789-Y19+1500000</f>
        <v>35406789</v>
      </c>
      <c r="U19" s="25">
        <v>7892813.99</v>
      </c>
      <c r="V19" s="25">
        <v>0</v>
      </c>
      <c r="W19" s="25">
        <f>N19-T19</f>
        <v>196172611</v>
      </c>
      <c r="X19" s="25">
        <v>223686586.01</v>
      </c>
      <c r="Y19" s="25">
        <f>900000+1500000</f>
        <v>2400000</v>
      </c>
      <c r="Z19" s="26">
        <f>T19/N19</f>
        <v>0.15289265366435875</v>
      </c>
      <c r="AA19" s="26">
        <v>0.03408</v>
      </c>
      <c r="AB19" s="25"/>
      <c r="AC19" s="25">
        <v>7892813.99</v>
      </c>
      <c r="AD19" s="46">
        <f t="shared" si="0"/>
        <v>19477528.799999997</v>
      </c>
      <c r="AE19" s="25">
        <f>900000+1500000</f>
        <v>2400000</v>
      </c>
      <c r="AF19" s="33"/>
    </row>
    <row r="20" spans="1:32" ht="21.75" customHeight="1">
      <c r="A20" s="16"/>
      <c r="B20" s="19"/>
      <c r="C20" s="20"/>
      <c r="D20" s="37"/>
      <c r="E20" s="40" t="s">
        <v>41</v>
      </c>
      <c r="F20" s="21"/>
      <c r="G20" s="22"/>
      <c r="H20" s="23"/>
      <c r="I20" s="23"/>
      <c r="J20" s="21"/>
      <c r="K20" s="23"/>
      <c r="L20" s="24"/>
      <c r="M20" s="21"/>
      <c r="N20" s="25">
        <v>4700000</v>
      </c>
      <c r="O20" s="25"/>
      <c r="P20" s="25"/>
      <c r="Q20" s="25"/>
      <c r="R20" s="25"/>
      <c r="S20" s="25">
        <v>4700000</v>
      </c>
      <c r="T20" s="25">
        <v>718595</v>
      </c>
      <c r="U20" s="25">
        <v>126650.39</v>
      </c>
      <c r="V20" s="25">
        <v>0</v>
      </c>
      <c r="W20" s="25">
        <v>3981405</v>
      </c>
      <c r="X20" s="25">
        <v>4573349.61</v>
      </c>
      <c r="Y20" s="25"/>
      <c r="Z20" s="26">
        <v>0.15289</v>
      </c>
      <c r="AA20" s="26">
        <v>0.02695</v>
      </c>
      <c r="AB20" s="25"/>
      <c r="AC20" s="25">
        <v>126650.39</v>
      </c>
      <c r="AD20" s="46">
        <f t="shared" si="0"/>
        <v>395305</v>
      </c>
      <c r="AE20" s="25"/>
      <c r="AF20" s="33"/>
    </row>
    <row r="21" spans="1:32" ht="21.75" customHeight="1">
      <c r="A21" s="16"/>
      <c r="B21" s="19"/>
      <c r="C21" s="20"/>
      <c r="D21" s="37"/>
      <c r="E21" s="40" t="s">
        <v>42</v>
      </c>
      <c r="F21" s="21"/>
      <c r="G21" s="22"/>
      <c r="H21" s="23"/>
      <c r="I21" s="23"/>
      <c r="J21" s="21"/>
      <c r="K21" s="23"/>
      <c r="L21" s="24"/>
      <c r="M21" s="21"/>
      <c r="N21" s="25">
        <v>2937000</v>
      </c>
      <c r="O21" s="25"/>
      <c r="P21" s="25"/>
      <c r="Q21" s="25"/>
      <c r="R21" s="25"/>
      <c r="S21" s="25">
        <v>2937000</v>
      </c>
      <c r="T21" s="25">
        <v>449046</v>
      </c>
      <c r="U21" s="25">
        <v>290745.08</v>
      </c>
      <c r="V21" s="25">
        <v>0</v>
      </c>
      <c r="W21" s="25">
        <v>2487954</v>
      </c>
      <c r="X21" s="25">
        <v>2646254.92</v>
      </c>
      <c r="Y21" s="25"/>
      <c r="Z21" s="26">
        <v>0.15289</v>
      </c>
      <c r="AA21" s="26">
        <v>0.09899</v>
      </c>
      <c r="AB21" s="25"/>
      <c r="AC21" s="25">
        <v>290745.08</v>
      </c>
      <c r="AD21" s="46">
        <f t="shared" si="0"/>
        <v>247023</v>
      </c>
      <c r="AE21" s="25"/>
      <c r="AF21" s="33"/>
    </row>
    <row r="22" spans="1:32" ht="21.75" customHeight="1">
      <c r="A22" s="16"/>
      <c r="B22" s="19"/>
      <c r="C22" s="20"/>
      <c r="D22" s="37"/>
      <c r="E22" s="40" t="s">
        <v>43</v>
      </c>
      <c r="F22" s="21"/>
      <c r="G22" s="22"/>
      <c r="H22" s="23"/>
      <c r="I22" s="23"/>
      <c r="J22" s="21"/>
      <c r="K22" s="23"/>
      <c r="L22" s="24"/>
      <c r="M22" s="21"/>
      <c r="N22" s="25">
        <v>6566000</v>
      </c>
      <c r="O22" s="25"/>
      <c r="P22" s="25"/>
      <c r="Q22" s="25"/>
      <c r="R22" s="25"/>
      <c r="S22" s="25">
        <v>6566000</v>
      </c>
      <c r="T22" s="25">
        <v>1003893</v>
      </c>
      <c r="U22" s="25">
        <v>1003893</v>
      </c>
      <c r="V22" s="25">
        <v>0</v>
      </c>
      <c r="W22" s="25">
        <v>5562107</v>
      </c>
      <c r="X22" s="25">
        <v>5562107</v>
      </c>
      <c r="Y22" s="25"/>
      <c r="Z22" s="26">
        <v>0.15289</v>
      </c>
      <c r="AA22" s="26">
        <v>0.15289</v>
      </c>
      <c r="AB22" s="25"/>
      <c r="AC22" s="25">
        <v>1003893</v>
      </c>
      <c r="AD22" s="46">
        <f t="shared" si="0"/>
        <v>552249</v>
      </c>
      <c r="AE22" s="25"/>
      <c r="AF22" s="33"/>
    </row>
    <row r="23" spans="1:33" ht="21.75" customHeight="1">
      <c r="A23" s="16"/>
      <c r="B23" s="19"/>
      <c r="C23" s="20"/>
      <c r="D23" s="37"/>
      <c r="E23" s="40" t="s">
        <v>44</v>
      </c>
      <c r="F23" s="21"/>
      <c r="G23" s="22"/>
      <c r="H23" s="23"/>
      <c r="I23" s="23"/>
      <c r="J23" s="21"/>
      <c r="K23" s="23"/>
      <c r="L23" s="24"/>
      <c r="M23" s="21"/>
      <c r="N23" s="25">
        <v>54225000</v>
      </c>
      <c r="O23" s="25"/>
      <c r="P23" s="25"/>
      <c r="Q23" s="25"/>
      <c r="R23" s="25"/>
      <c r="S23" s="25">
        <v>54225000</v>
      </c>
      <c r="T23" s="25">
        <v>8590604</v>
      </c>
      <c r="U23" s="25">
        <v>3383460.8</v>
      </c>
      <c r="V23" s="25">
        <v>0</v>
      </c>
      <c r="W23" s="25">
        <v>45634396</v>
      </c>
      <c r="X23" s="25">
        <v>50841539.2</v>
      </c>
      <c r="Y23" s="25"/>
      <c r="Z23" s="26">
        <v>0.15843</v>
      </c>
      <c r="AA23" s="26">
        <v>0.0624</v>
      </c>
      <c r="AB23" s="25"/>
      <c r="AC23" s="25">
        <v>3383460.8</v>
      </c>
      <c r="AD23" s="46">
        <f t="shared" si="0"/>
        <v>4260721</v>
      </c>
      <c r="AE23" s="25"/>
      <c r="AF23" s="33"/>
      <c r="AG23" s="54"/>
    </row>
    <row r="24" spans="1:33" ht="11.25" customHeight="1">
      <c r="A24" s="16"/>
      <c r="B24" s="19"/>
      <c r="C24" s="20"/>
      <c r="D24" s="37"/>
      <c r="E24" s="40" t="s">
        <v>45</v>
      </c>
      <c r="F24" s="21"/>
      <c r="G24" s="22"/>
      <c r="H24" s="23"/>
      <c r="I24" s="23"/>
      <c r="J24" s="21"/>
      <c r="K24" s="23"/>
      <c r="L24" s="24"/>
      <c r="M24" s="21"/>
      <c r="N24" s="25">
        <v>137127100</v>
      </c>
      <c r="O24" s="25"/>
      <c r="P24" s="25"/>
      <c r="Q24" s="25"/>
      <c r="R24" s="25"/>
      <c r="S24" s="25">
        <v>137802100</v>
      </c>
      <c r="T24" s="25">
        <v>20965726</v>
      </c>
      <c r="U24" s="25">
        <v>8912856.490000004</v>
      </c>
      <c r="V24" s="25">
        <v>0</v>
      </c>
      <c r="W24" s="25">
        <v>116836374</v>
      </c>
      <c r="X24" s="25">
        <v>128889243.51</v>
      </c>
      <c r="Y24" s="25"/>
      <c r="Z24" s="26">
        <v>0.15214</v>
      </c>
      <c r="AA24" s="26">
        <v>0.06468</v>
      </c>
      <c r="AB24" s="25"/>
      <c r="AC24" s="25">
        <v>8912856.49</v>
      </c>
      <c r="AD24" s="46">
        <f t="shared" si="0"/>
        <v>11533396.7</v>
      </c>
      <c r="AE24" s="25"/>
      <c r="AF24" s="33"/>
      <c r="AG24" s="54" t="s">
        <v>62</v>
      </c>
    </row>
    <row r="25" spans="1:32" ht="21.75" customHeight="1">
      <c r="A25" s="16"/>
      <c r="B25" s="19"/>
      <c r="C25" s="20"/>
      <c r="D25" s="37"/>
      <c r="E25" s="40" t="s">
        <v>46</v>
      </c>
      <c r="F25" s="21"/>
      <c r="G25" s="22"/>
      <c r="H25" s="23"/>
      <c r="I25" s="23"/>
      <c r="J25" s="21"/>
      <c r="K25" s="23"/>
      <c r="L25" s="24"/>
      <c r="M25" s="21"/>
      <c r="N25" s="25">
        <v>13871600</v>
      </c>
      <c r="O25" s="25"/>
      <c r="P25" s="25"/>
      <c r="Q25" s="25"/>
      <c r="R25" s="25"/>
      <c r="S25" s="25">
        <v>13871500</v>
      </c>
      <c r="T25" s="25">
        <v>2120866</v>
      </c>
      <c r="U25" s="25">
        <v>0</v>
      </c>
      <c r="V25" s="25">
        <v>0</v>
      </c>
      <c r="W25" s="25">
        <v>11750634</v>
      </c>
      <c r="X25" s="25">
        <v>13871500</v>
      </c>
      <c r="Y25" s="25"/>
      <c r="Z25" s="26">
        <v>0.15289</v>
      </c>
      <c r="AA25" s="26">
        <v>0</v>
      </c>
      <c r="AB25" s="25"/>
      <c r="AC25" s="25">
        <v>0</v>
      </c>
      <c r="AD25" s="46">
        <f t="shared" si="0"/>
        <v>1166703.2000000002</v>
      </c>
      <c r="AE25" s="25"/>
      <c r="AF25" s="33"/>
    </row>
    <row r="26" spans="1:32" ht="21.75" customHeight="1">
      <c r="A26" s="16"/>
      <c r="B26" s="19"/>
      <c r="C26" s="20"/>
      <c r="D26" s="37"/>
      <c r="E26" s="40" t="s">
        <v>47</v>
      </c>
      <c r="F26" s="21"/>
      <c r="G26" s="22"/>
      <c r="H26" s="23"/>
      <c r="I26" s="23"/>
      <c r="J26" s="21"/>
      <c r="K26" s="23"/>
      <c r="L26" s="24"/>
      <c r="M26" s="21"/>
      <c r="N26" s="25">
        <v>2472000</v>
      </c>
      <c r="O26" s="25"/>
      <c r="P26" s="25"/>
      <c r="Q26" s="25"/>
      <c r="R26" s="25"/>
      <c r="S26" s="25">
        <v>2472000</v>
      </c>
      <c r="T26" s="25">
        <v>377951</v>
      </c>
      <c r="U26" s="25">
        <v>0</v>
      </c>
      <c r="V26" s="25">
        <v>0</v>
      </c>
      <c r="W26" s="25">
        <v>2094049</v>
      </c>
      <c r="X26" s="25">
        <v>2472000</v>
      </c>
      <c r="Y26" s="25"/>
      <c r="Z26" s="26">
        <v>0.15289</v>
      </c>
      <c r="AA26" s="26">
        <v>0</v>
      </c>
      <c r="AB26" s="25"/>
      <c r="AC26" s="25">
        <v>0</v>
      </c>
      <c r="AD26" s="46">
        <f t="shared" si="0"/>
        <v>207913</v>
      </c>
      <c r="AE26" s="25"/>
      <c r="AF26" s="33"/>
    </row>
    <row r="27" spans="1:32" ht="21.75" customHeight="1">
      <c r="A27" s="16"/>
      <c r="B27" s="19"/>
      <c r="C27" s="20"/>
      <c r="D27" s="37"/>
      <c r="E27" s="40" t="s">
        <v>48</v>
      </c>
      <c r="F27" s="21"/>
      <c r="G27" s="22"/>
      <c r="H27" s="23"/>
      <c r="I27" s="23"/>
      <c r="J27" s="21"/>
      <c r="K27" s="23"/>
      <c r="L27" s="24"/>
      <c r="M27" s="21"/>
      <c r="N27" s="25">
        <v>83259300</v>
      </c>
      <c r="O27" s="25"/>
      <c r="P27" s="25"/>
      <c r="Q27" s="25"/>
      <c r="R27" s="25"/>
      <c r="S27" s="25">
        <v>83259300</v>
      </c>
      <c r="T27" s="25">
        <v>12729735</v>
      </c>
      <c r="U27" s="25">
        <v>0</v>
      </c>
      <c r="V27" s="25">
        <v>0</v>
      </c>
      <c r="W27" s="25">
        <v>70529565</v>
      </c>
      <c r="X27" s="25">
        <v>83259300</v>
      </c>
      <c r="Y27" s="25"/>
      <c r="Z27" s="26">
        <v>0.15289</v>
      </c>
      <c r="AA27" s="26">
        <v>0</v>
      </c>
      <c r="AB27" s="25"/>
      <c r="AC27" s="25">
        <v>0</v>
      </c>
      <c r="AD27" s="46">
        <f t="shared" si="0"/>
        <v>7002719.1000000015</v>
      </c>
      <c r="AE27" s="25"/>
      <c r="AF27" s="33"/>
    </row>
    <row r="28" spans="1:32" ht="32.25" customHeight="1">
      <c r="A28" s="16"/>
      <c r="B28" s="19"/>
      <c r="C28" s="20"/>
      <c r="D28" s="37"/>
      <c r="E28" s="40" t="s">
        <v>49</v>
      </c>
      <c r="F28" s="21"/>
      <c r="G28" s="22"/>
      <c r="H28" s="23"/>
      <c r="I28" s="23"/>
      <c r="J28" s="21"/>
      <c r="K28" s="23"/>
      <c r="L28" s="24"/>
      <c r="M28" s="21"/>
      <c r="N28" s="25">
        <v>24469000</v>
      </c>
      <c r="O28" s="25"/>
      <c r="P28" s="25"/>
      <c r="Q28" s="25"/>
      <c r="R28" s="25"/>
      <c r="S28" s="25">
        <v>24469000</v>
      </c>
      <c r="T28" s="25">
        <v>3741130</v>
      </c>
      <c r="U28" s="25">
        <v>741578.35</v>
      </c>
      <c r="V28" s="25">
        <v>0</v>
      </c>
      <c r="W28" s="25">
        <v>20727870</v>
      </c>
      <c r="X28" s="25">
        <v>23727421.65</v>
      </c>
      <c r="Y28" s="25"/>
      <c r="Z28" s="26">
        <v>0.15289</v>
      </c>
      <c r="AA28" s="26">
        <v>0.03031</v>
      </c>
      <c r="AB28" s="25"/>
      <c r="AC28" s="25">
        <v>741578.35</v>
      </c>
      <c r="AD28" s="46">
        <f t="shared" si="0"/>
        <v>2058023</v>
      </c>
      <c r="AE28" s="25"/>
      <c r="AF28" s="33"/>
    </row>
    <row r="29" spans="1:32" ht="21.75" customHeight="1" thickBot="1">
      <c r="A29" s="16"/>
      <c r="B29" s="27"/>
      <c r="C29" s="28"/>
      <c r="D29" s="38"/>
      <c r="E29" s="40" t="s">
        <v>50</v>
      </c>
      <c r="F29" s="21"/>
      <c r="G29" s="22"/>
      <c r="H29" s="23"/>
      <c r="I29" s="23"/>
      <c r="J29" s="21"/>
      <c r="K29" s="23"/>
      <c r="L29" s="24"/>
      <c r="M29" s="21"/>
      <c r="N29" s="25">
        <v>4385000</v>
      </c>
      <c r="O29" s="25"/>
      <c r="P29" s="25"/>
      <c r="Q29" s="25"/>
      <c r="R29" s="25"/>
      <c r="S29" s="25">
        <v>4385000</v>
      </c>
      <c r="T29" s="25">
        <v>670434</v>
      </c>
      <c r="U29" s="25">
        <v>269421.66</v>
      </c>
      <c r="V29" s="25">
        <v>0</v>
      </c>
      <c r="W29" s="25">
        <v>3714566</v>
      </c>
      <c r="X29" s="25">
        <v>4115578.34</v>
      </c>
      <c r="Y29" s="25"/>
      <c r="Z29" s="26">
        <v>0.15289</v>
      </c>
      <c r="AA29" s="26">
        <v>0.06144</v>
      </c>
      <c r="AB29" s="25"/>
      <c r="AC29" s="25">
        <v>269421.66</v>
      </c>
      <c r="AD29" s="46">
        <f t="shared" si="0"/>
        <v>368811</v>
      </c>
      <c r="AE29" s="25"/>
      <c r="AF29" s="33"/>
    </row>
    <row r="30" spans="1:32" ht="12.75" customHeight="1" thickBot="1">
      <c r="A30" s="14"/>
      <c r="B30" s="29"/>
      <c r="C30" s="30"/>
      <c r="D30" s="30"/>
      <c r="E30" s="41" t="s">
        <v>51</v>
      </c>
      <c r="F30" s="42"/>
      <c r="G30" s="42"/>
      <c r="H30" s="42"/>
      <c r="I30" s="42"/>
      <c r="J30" s="42"/>
      <c r="K30" s="42"/>
      <c r="L30" s="42"/>
      <c r="M30" s="42"/>
      <c r="N30" s="43">
        <f>SUM(N7:N29)</f>
        <v>6320020117.75</v>
      </c>
      <c r="O30" s="43"/>
      <c r="P30" s="43"/>
      <c r="Q30" s="43"/>
      <c r="R30" s="43"/>
      <c r="S30" s="43">
        <v>6327795017.75</v>
      </c>
      <c r="T30" s="43">
        <f aca="true" t="shared" si="1" ref="T30:Y30">SUM(T7:T29)</f>
        <v>1011962959.23</v>
      </c>
      <c r="U30" s="43">
        <f t="shared" si="1"/>
        <v>148879010.64</v>
      </c>
      <c r="V30" s="43">
        <f t="shared" si="1"/>
        <v>506801259.22999996</v>
      </c>
      <c r="W30" s="43">
        <f t="shared" si="1"/>
        <v>5308732058.5199995</v>
      </c>
      <c r="X30" s="43">
        <f t="shared" si="1"/>
        <v>5672114747.880001</v>
      </c>
      <c r="Y30" s="43">
        <f t="shared" si="1"/>
        <v>51944021</v>
      </c>
      <c r="Z30" s="45">
        <f>T30/N30</f>
        <v>0.16012021170436883</v>
      </c>
      <c r="AA30" s="45">
        <v>0.1052</v>
      </c>
      <c r="AB30" s="44"/>
      <c r="AC30" s="44">
        <v>665680269.8700001</v>
      </c>
      <c r="AD30" s="49">
        <f>SUM(AD7:AD29)</f>
        <v>485881808.67675</v>
      </c>
      <c r="AE30" s="43">
        <f>SUM(AE7:AE29)</f>
        <v>51944021</v>
      </c>
      <c r="AF30" s="33"/>
    </row>
    <row r="31" spans="1:30" ht="12.75" customHeight="1">
      <c r="A31" s="1"/>
      <c r="B31" s="31"/>
      <c r="C31" s="31"/>
      <c r="D31" s="3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13"/>
      <c r="S31" s="11"/>
      <c r="T31" s="13"/>
      <c r="U31" s="2"/>
      <c r="V31" s="2"/>
      <c r="W31" s="2"/>
      <c r="X31" s="2"/>
      <c r="Y31" s="2"/>
      <c r="Z31" s="2"/>
      <c r="AA31" s="2"/>
      <c r="AB31" s="2"/>
      <c r="AC31" s="2"/>
      <c r="AD31" s="49">
        <f>T30+AD30+10000000</f>
        <v>1507844767.90675</v>
      </c>
    </row>
    <row r="32" spans="1:30" ht="12.75" customHeight="1">
      <c r="A32" s="1"/>
      <c r="B32" s="1"/>
      <c r="C32" s="1"/>
      <c r="D32" s="1"/>
      <c r="E32" s="53" t="s">
        <v>58</v>
      </c>
      <c r="F32" s="1"/>
      <c r="G32" s="1"/>
      <c r="H32" s="1"/>
      <c r="I32" s="1"/>
      <c r="J32" s="1"/>
      <c r="K32" s="1"/>
      <c r="L32" s="1"/>
      <c r="M32" s="1"/>
      <c r="N32" s="47">
        <f>78767200+96156300+129204686</f>
        <v>304128186</v>
      </c>
      <c r="O32" s="1"/>
      <c r="P32" s="2"/>
      <c r="Q32" s="2"/>
      <c r="R32" s="2"/>
      <c r="S32" s="1"/>
      <c r="T32" s="2"/>
      <c r="U32" s="2"/>
      <c r="V32" s="2"/>
      <c r="W32" s="2"/>
      <c r="X32" s="2"/>
      <c r="Y32" s="2"/>
      <c r="Z32" s="50" t="s">
        <v>55</v>
      </c>
      <c r="AA32" s="2"/>
      <c r="AB32" s="2"/>
      <c r="AC32" s="2"/>
      <c r="AD32" s="47">
        <v>129204686</v>
      </c>
    </row>
    <row r="33" spans="1:30" ht="12.75" customHeight="1">
      <c r="A33" s="1"/>
      <c r="B33" s="1"/>
      <c r="C33" s="1" t="s">
        <v>52</v>
      </c>
      <c r="D33" s="1"/>
      <c r="E33" s="53" t="s">
        <v>56</v>
      </c>
      <c r="F33" s="1"/>
      <c r="G33" s="1"/>
      <c r="H33" s="1"/>
      <c r="I33" s="1"/>
      <c r="J33" s="1"/>
      <c r="K33" s="1"/>
      <c r="L33" s="1"/>
      <c r="M33" s="1"/>
      <c r="N33" s="47">
        <f>730612000+423700000</f>
        <v>1154312000</v>
      </c>
      <c r="O33" s="1"/>
      <c r="P33" s="2"/>
      <c r="Q33" s="2"/>
      <c r="R33" s="2"/>
      <c r="S33" s="1" t="s">
        <v>53</v>
      </c>
      <c r="T33" s="2"/>
      <c r="U33" s="2"/>
      <c r="V33" s="2"/>
      <c r="W33" s="2"/>
      <c r="X33" s="2"/>
      <c r="Y33" s="2"/>
      <c r="Z33" s="50" t="s">
        <v>56</v>
      </c>
      <c r="AA33" s="2"/>
      <c r="AB33" s="2"/>
      <c r="AC33" s="2"/>
      <c r="AD33" s="47">
        <v>423700000</v>
      </c>
    </row>
    <row r="34" spans="14:30" ht="12.75">
      <c r="N34" s="47">
        <f>4166666+4166666+4166666</f>
        <v>12499998</v>
      </c>
      <c r="AD34" s="33"/>
    </row>
    <row r="35" spans="5:30" ht="12.75">
      <c r="E35" s="54" t="s">
        <v>57</v>
      </c>
      <c r="N35" s="47">
        <f>109669839.49+31108797.15</f>
        <v>140778636.64</v>
      </c>
      <c r="AD35" s="33"/>
    </row>
    <row r="36" spans="5:30" ht="12.75">
      <c r="E36" s="55" t="s">
        <v>59</v>
      </c>
      <c r="N36" s="47">
        <f>143993910-78767200-96156300</f>
        <v>-30929590</v>
      </c>
      <c r="AD36" s="33"/>
    </row>
    <row r="37" spans="14:30" ht="12.75">
      <c r="N37" s="47">
        <f>SUM(N32:N36)</f>
        <v>1580789230.6399999</v>
      </c>
      <c r="AD37" s="51">
        <f>N37-AD31</f>
        <v>72944462.7332499</v>
      </c>
    </row>
    <row r="38" ht="12.75">
      <c r="N38" s="47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workbookViewId="0" topLeftCell="A1">
      <selection activeCell="A1" sqref="A1:IV16384"/>
    </sheetView>
  </sheetViews>
  <sheetFormatPr defaultColWidth="9.125" defaultRowHeight="12.75"/>
  <cols>
    <col min="1" max="1" width="1.25" style="3" customWidth="1"/>
    <col min="2" max="4" width="0" style="3" hidden="1" customWidth="1"/>
    <col min="5" max="5" width="28.625" style="3" customWidth="1"/>
    <col min="6" max="13" width="0" style="3" hidden="1" customWidth="1"/>
    <col min="14" max="14" width="12.75390625" style="3" customWidth="1"/>
    <col min="15" max="18" width="0" style="3" hidden="1" customWidth="1"/>
    <col min="19" max="19" width="12.875" style="3" hidden="1" customWidth="1"/>
    <col min="20" max="20" width="12.75390625" style="3" customWidth="1"/>
    <col min="21" max="22" width="11.625" style="3" hidden="1" customWidth="1"/>
    <col min="23" max="23" width="12.75390625" style="3" customWidth="1"/>
    <col min="24" max="24" width="15.875" style="3" hidden="1" customWidth="1"/>
    <col min="25" max="25" width="11.125" style="3" customWidth="1"/>
    <col min="26" max="26" width="0.12890625" style="3" hidden="1" customWidth="1"/>
    <col min="27" max="27" width="0" style="3" hidden="1" customWidth="1"/>
    <col min="28" max="28" width="12.125" style="3" hidden="1" customWidth="1"/>
    <col min="29" max="29" width="13.875" style="3" customWidth="1"/>
    <col min="30" max="30" width="12.625" style="3" customWidth="1"/>
    <col min="31" max="16384" width="9.125" style="3" customWidth="1"/>
  </cols>
  <sheetData>
    <row r="1" spans="1:30" ht="12.7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6.75" customHeight="1">
      <c r="A2" s="1"/>
      <c r="B2" s="4"/>
      <c r="C2" s="5"/>
      <c r="D2" s="5"/>
      <c r="E2" s="6"/>
      <c r="F2" s="7"/>
      <c r="G2" s="6" t="s">
        <v>1</v>
      </c>
      <c r="H2" s="6"/>
      <c r="I2" s="8"/>
      <c r="J2" s="6"/>
      <c r="K2" s="8"/>
      <c r="L2" s="9"/>
      <c r="M2" s="9"/>
      <c r="N2" s="1"/>
      <c r="O2" s="1"/>
      <c r="P2" s="2"/>
      <c r="Q2" s="2"/>
      <c r="R2" s="2"/>
      <c r="S2" s="9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"/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  <c r="N3" s="1"/>
      <c r="O3" s="1"/>
      <c r="P3" s="2"/>
      <c r="Q3" s="2"/>
      <c r="R3" s="2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customHeight="1">
      <c r="A4" s="1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3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2" ht="73.5" customHeight="1">
      <c r="A5" s="14"/>
      <c r="B5" s="15" t="s">
        <v>3</v>
      </c>
      <c r="C5" s="15" t="s">
        <v>4</v>
      </c>
      <c r="D5" s="15" t="s">
        <v>5</v>
      </c>
      <c r="E5" s="39" t="s">
        <v>4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39" t="s">
        <v>5</v>
      </c>
      <c r="M5" s="39" t="s">
        <v>12</v>
      </c>
      <c r="N5" s="39" t="s">
        <v>13</v>
      </c>
      <c r="O5" s="39" t="s">
        <v>14</v>
      </c>
      <c r="P5" s="39" t="s">
        <v>15</v>
      </c>
      <c r="Q5" s="39" t="s">
        <v>16</v>
      </c>
      <c r="R5" s="39" t="s">
        <v>17</v>
      </c>
      <c r="S5" s="39" t="s">
        <v>18</v>
      </c>
      <c r="T5" s="39" t="s">
        <v>19</v>
      </c>
      <c r="U5" s="39" t="s">
        <v>20</v>
      </c>
      <c r="V5" s="39" t="s">
        <v>21</v>
      </c>
      <c r="W5" s="39" t="s">
        <v>22</v>
      </c>
      <c r="X5" s="39" t="s">
        <v>23</v>
      </c>
      <c r="Y5" s="39" t="s">
        <v>24</v>
      </c>
      <c r="Z5" s="39" t="s">
        <v>25</v>
      </c>
      <c r="AA5" s="39" t="s">
        <v>26</v>
      </c>
      <c r="AB5" s="39" t="s">
        <v>27</v>
      </c>
      <c r="AC5" s="48" t="s">
        <v>54</v>
      </c>
      <c r="AD5" s="32"/>
      <c r="AE5" s="33"/>
      <c r="AF5" s="33"/>
    </row>
    <row r="6" spans="1:32" ht="11.25" customHeight="1" hidden="1">
      <c r="A6" s="16"/>
      <c r="B6" s="17"/>
      <c r="C6" s="18"/>
      <c r="D6" s="36"/>
      <c r="E6" s="40" t="s">
        <v>28</v>
      </c>
      <c r="F6" s="21"/>
      <c r="G6" s="22"/>
      <c r="H6" s="23"/>
      <c r="I6" s="23"/>
      <c r="J6" s="21"/>
      <c r="K6" s="23"/>
      <c r="L6" s="24"/>
      <c r="M6" s="21"/>
      <c r="N6" s="25">
        <v>0</v>
      </c>
      <c r="O6" s="25"/>
      <c r="P6" s="25"/>
      <c r="Q6" s="25"/>
      <c r="R6" s="25"/>
      <c r="S6" s="25">
        <v>0</v>
      </c>
      <c r="T6" s="25">
        <v>0</v>
      </c>
      <c r="U6" s="25">
        <v>0</v>
      </c>
      <c r="V6" s="25">
        <v>10000000</v>
      </c>
      <c r="W6" s="25">
        <v>0</v>
      </c>
      <c r="X6" s="25">
        <v>-10000000</v>
      </c>
      <c r="Y6" s="26">
        <v>0</v>
      </c>
      <c r="Z6" s="26">
        <v>0</v>
      </c>
      <c r="AA6" s="25"/>
      <c r="AB6" s="25">
        <v>10000000</v>
      </c>
      <c r="AC6" s="34"/>
      <c r="AD6" s="35"/>
      <c r="AE6" s="33"/>
      <c r="AF6" s="33"/>
    </row>
    <row r="7" spans="1:32" ht="21.75" customHeight="1">
      <c r="A7" s="16"/>
      <c r="B7" s="19"/>
      <c r="C7" s="20"/>
      <c r="D7" s="37"/>
      <c r="E7" s="40" t="s">
        <v>29</v>
      </c>
      <c r="F7" s="21"/>
      <c r="G7" s="22"/>
      <c r="H7" s="23"/>
      <c r="I7" s="23"/>
      <c r="J7" s="21"/>
      <c r="K7" s="23"/>
      <c r="L7" s="24"/>
      <c r="M7" s="21"/>
      <c r="N7" s="25">
        <v>406565900</v>
      </c>
      <c r="O7" s="25"/>
      <c r="P7" s="25"/>
      <c r="Q7" s="25"/>
      <c r="R7" s="25"/>
      <c r="S7" s="25">
        <v>406565900</v>
      </c>
      <c r="T7" s="25">
        <v>69388701</v>
      </c>
      <c r="U7" s="25">
        <v>13882741.24</v>
      </c>
      <c r="V7" s="25">
        <v>0</v>
      </c>
      <c r="W7" s="25">
        <v>337177199</v>
      </c>
      <c r="X7" s="25">
        <v>392683158.76</v>
      </c>
      <c r="Y7" s="26">
        <v>0.17067</v>
      </c>
      <c r="Z7" s="26">
        <v>0.03415</v>
      </c>
      <c r="AA7" s="25"/>
      <c r="AB7" s="25">
        <v>13882741.24</v>
      </c>
      <c r="AC7" s="46">
        <f>N7*25/100-T7</f>
        <v>32252774</v>
      </c>
      <c r="AD7" s="26"/>
      <c r="AE7" s="33"/>
      <c r="AF7" s="33"/>
    </row>
    <row r="8" spans="1:32" ht="21.75" customHeight="1">
      <c r="A8" s="16"/>
      <c r="B8" s="19"/>
      <c r="C8" s="20"/>
      <c r="D8" s="37"/>
      <c r="E8" s="40" t="s">
        <v>30</v>
      </c>
      <c r="F8" s="21"/>
      <c r="G8" s="22"/>
      <c r="H8" s="23"/>
      <c r="I8" s="23"/>
      <c r="J8" s="21"/>
      <c r="K8" s="23"/>
      <c r="L8" s="24"/>
      <c r="M8" s="21"/>
      <c r="N8" s="25">
        <v>97553573.4</v>
      </c>
      <c r="O8" s="25"/>
      <c r="P8" s="25"/>
      <c r="Q8" s="25"/>
      <c r="R8" s="25"/>
      <c r="S8" s="25">
        <v>97553573.40000002</v>
      </c>
      <c r="T8" s="25">
        <v>14969405</v>
      </c>
      <c r="U8" s="25">
        <v>3140401.16</v>
      </c>
      <c r="V8" s="25">
        <v>0</v>
      </c>
      <c r="W8" s="25">
        <v>82584168.4</v>
      </c>
      <c r="X8" s="25">
        <v>94413172.24</v>
      </c>
      <c r="Y8" s="26">
        <v>0.15345</v>
      </c>
      <c r="Z8" s="26">
        <v>0.03219</v>
      </c>
      <c r="AA8" s="25"/>
      <c r="AB8" s="25">
        <v>3140401.16</v>
      </c>
      <c r="AC8" s="46">
        <f aca="true" t="shared" si="0" ref="AC8:AC29">N8*25/100-T8</f>
        <v>9418988.350000001</v>
      </c>
      <c r="AD8" s="26"/>
      <c r="AE8" s="33"/>
      <c r="AF8" s="33"/>
    </row>
    <row r="9" spans="1:32" ht="21.75" customHeight="1">
      <c r="A9" s="16"/>
      <c r="B9" s="19"/>
      <c r="C9" s="20"/>
      <c r="D9" s="37"/>
      <c r="E9" s="40" t="s">
        <v>31</v>
      </c>
      <c r="F9" s="21"/>
      <c r="G9" s="22"/>
      <c r="H9" s="23"/>
      <c r="I9" s="23"/>
      <c r="J9" s="21"/>
      <c r="K9" s="23"/>
      <c r="L9" s="24"/>
      <c r="M9" s="21"/>
      <c r="N9" s="25">
        <v>551447487.4</v>
      </c>
      <c r="O9" s="25"/>
      <c r="P9" s="25"/>
      <c r="Q9" s="25"/>
      <c r="R9" s="25"/>
      <c r="S9" s="25">
        <v>551447487.4</v>
      </c>
      <c r="T9" s="25">
        <v>84312269</v>
      </c>
      <c r="U9" s="25">
        <v>21739968.80000001</v>
      </c>
      <c r="V9" s="25">
        <v>0</v>
      </c>
      <c r="W9" s="25">
        <v>467135218.4</v>
      </c>
      <c r="X9" s="25">
        <v>529707518.6</v>
      </c>
      <c r="Y9" s="26">
        <v>0.15289</v>
      </c>
      <c r="Z9" s="26">
        <v>0.03942</v>
      </c>
      <c r="AA9" s="25"/>
      <c r="AB9" s="25">
        <v>21739968.8</v>
      </c>
      <c r="AC9" s="46">
        <f t="shared" si="0"/>
        <v>53549602.849999994</v>
      </c>
      <c r="AD9" s="26"/>
      <c r="AE9" s="33"/>
      <c r="AF9" s="33"/>
    </row>
    <row r="10" spans="1:32" ht="21.75" customHeight="1">
      <c r="A10" s="16"/>
      <c r="B10" s="19"/>
      <c r="C10" s="20"/>
      <c r="D10" s="37"/>
      <c r="E10" s="40" t="s">
        <v>32</v>
      </c>
      <c r="F10" s="21"/>
      <c r="G10" s="22"/>
      <c r="H10" s="23"/>
      <c r="I10" s="23"/>
      <c r="J10" s="21"/>
      <c r="K10" s="23"/>
      <c r="L10" s="24"/>
      <c r="M10" s="21"/>
      <c r="N10" s="25">
        <v>66205300</v>
      </c>
      <c r="O10" s="25"/>
      <c r="P10" s="25"/>
      <c r="Q10" s="25"/>
      <c r="R10" s="25"/>
      <c r="S10" s="25">
        <v>66205300</v>
      </c>
      <c r="T10" s="25">
        <v>10122304</v>
      </c>
      <c r="U10" s="25">
        <v>3119810.72</v>
      </c>
      <c r="V10" s="25">
        <v>0</v>
      </c>
      <c r="W10" s="25">
        <v>56082996</v>
      </c>
      <c r="X10" s="25">
        <v>63085489.28</v>
      </c>
      <c r="Y10" s="26">
        <v>0.15289</v>
      </c>
      <c r="Z10" s="26">
        <v>0.04712</v>
      </c>
      <c r="AA10" s="25"/>
      <c r="AB10" s="25">
        <v>3119810.72</v>
      </c>
      <c r="AC10" s="46">
        <f t="shared" si="0"/>
        <v>6429021</v>
      </c>
      <c r="AD10" s="26"/>
      <c r="AE10" s="33"/>
      <c r="AF10" s="33"/>
    </row>
    <row r="11" spans="1:32" ht="21.75" customHeight="1">
      <c r="A11" s="16"/>
      <c r="B11" s="19"/>
      <c r="C11" s="20"/>
      <c r="D11" s="37"/>
      <c r="E11" s="40" t="s">
        <v>33</v>
      </c>
      <c r="F11" s="21"/>
      <c r="G11" s="22"/>
      <c r="H11" s="23"/>
      <c r="I11" s="23"/>
      <c r="J11" s="21"/>
      <c r="K11" s="23"/>
      <c r="L11" s="24"/>
      <c r="M11" s="21"/>
      <c r="N11" s="25">
        <v>298469200</v>
      </c>
      <c r="O11" s="25"/>
      <c r="P11" s="25"/>
      <c r="Q11" s="25"/>
      <c r="R11" s="25"/>
      <c r="S11" s="25">
        <v>298469200</v>
      </c>
      <c r="T11" s="25">
        <v>45633748</v>
      </c>
      <c r="U11" s="25">
        <v>26441247.369999997</v>
      </c>
      <c r="V11" s="25">
        <v>0</v>
      </c>
      <c r="W11" s="25">
        <v>252835452</v>
      </c>
      <c r="X11" s="25">
        <v>272027952.63</v>
      </c>
      <c r="Y11" s="26">
        <v>0.15289</v>
      </c>
      <c r="Z11" s="26">
        <v>0.08859</v>
      </c>
      <c r="AA11" s="25"/>
      <c r="AB11" s="25">
        <v>26441247.37</v>
      </c>
      <c r="AC11" s="46">
        <f t="shared" si="0"/>
        <v>28983552</v>
      </c>
      <c r="AD11" s="26"/>
      <c r="AE11" s="33"/>
      <c r="AF11" s="33"/>
    </row>
    <row r="12" spans="1:32" ht="21.75" customHeight="1">
      <c r="A12" s="16"/>
      <c r="B12" s="19"/>
      <c r="C12" s="20"/>
      <c r="D12" s="37"/>
      <c r="E12" s="40" t="s">
        <v>0</v>
      </c>
      <c r="F12" s="21"/>
      <c r="G12" s="22"/>
      <c r="H12" s="23"/>
      <c r="I12" s="23"/>
      <c r="J12" s="21"/>
      <c r="K12" s="23"/>
      <c r="L12" s="24"/>
      <c r="M12" s="21"/>
      <c r="N12" s="25">
        <v>3067574400</v>
      </c>
      <c r="O12" s="25"/>
      <c r="P12" s="25"/>
      <c r="Q12" s="25"/>
      <c r="R12" s="25"/>
      <c r="S12" s="25">
        <v>3067574400</v>
      </c>
      <c r="T12" s="25">
        <v>519031142.22999996</v>
      </c>
      <c r="U12" s="25">
        <v>5090352.35</v>
      </c>
      <c r="V12" s="25">
        <v>506801259.22999996</v>
      </c>
      <c r="W12" s="25">
        <v>2548543257.77</v>
      </c>
      <c r="X12" s="25">
        <v>2555682788.42</v>
      </c>
      <c r="Y12" s="26">
        <v>0.1692</v>
      </c>
      <c r="Z12" s="26">
        <v>0.16687</v>
      </c>
      <c r="AA12" s="25"/>
      <c r="AB12" s="25">
        <v>511891611.58</v>
      </c>
      <c r="AC12" s="46">
        <f t="shared" si="0"/>
        <v>247862457.77000004</v>
      </c>
      <c r="AD12" s="26"/>
      <c r="AE12" s="33"/>
      <c r="AF12" s="33"/>
    </row>
    <row r="13" spans="1:32" ht="21.75" customHeight="1">
      <c r="A13" s="16"/>
      <c r="B13" s="19"/>
      <c r="C13" s="20"/>
      <c r="D13" s="37"/>
      <c r="E13" s="40" t="s">
        <v>34</v>
      </c>
      <c r="F13" s="21"/>
      <c r="G13" s="22"/>
      <c r="H13" s="23"/>
      <c r="I13" s="23"/>
      <c r="J13" s="21"/>
      <c r="K13" s="23"/>
      <c r="L13" s="24"/>
      <c r="M13" s="21"/>
      <c r="N13" s="25">
        <v>1062536715.75</v>
      </c>
      <c r="O13" s="25"/>
      <c r="P13" s="25"/>
      <c r="Q13" s="25"/>
      <c r="R13" s="25"/>
      <c r="S13" s="25">
        <v>1062536715.75</v>
      </c>
      <c r="T13" s="25">
        <v>206114338</v>
      </c>
      <c r="U13" s="25">
        <v>45117482.239999995</v>
      </c>
      <c r="V13" s="25">
        <v>0</v>
      </c>
      <c r="W13" s="25">
        <v>856422377.75</v>
      </c>
      <c r="X13" s="25">
        <v>1017419233.51</v>
      </c>
      <c r="Y13" s="26">
        <v>0.19398</v>
      </c>
      <c r="Z13" s="26">
        <v>0.04246</v>
      </c>
      <c r="AA13" s="25"/>
      <c r="AB13" s="25">
        <v>45117482.24</v>
      </c>
      <c r="AC13" s="46">
        <f t="shared" si="0"/>
        <v>59519840.9375</v>
      </c>
      <c r="AD13" s="26"/>
      <c r="AE13" s="33"/>
      <c r="AF13" s="33"/>
    </row>
    <row r="14" spans="1:32" ht="32.25" customHeight="1">
      <c r="A14" s="16"/>
      <c r="B14" s="19"/>
      <c r="C14" s="20"/>
      <c r="D14" s="37"/>
      <c r="E14" s="40" t="s">
        <v>35</v>
      </c>
      <c r="F14" s="21"/>
      <c r="G14" s="22"/>
      <c r="H14" s="23"/>
      <c r="I14" s="23"/>
      <c r="J14" s="21"/>
      <c r="K14" s="23"/>
      <c r="L14" s="24"/>
      <c r="M14" s="21"/>
      <c r="N14" s="25">
        <v>23197000</v>
      </c>
      <c r="O14" s="25"/>
      <c r="P14" s="25"/>
      <c r="Q14" s="25"/>
      <c r="R14" s="25"/>
      <c r="S14" s="25">
        <v>23197000</v>
      </c>
      <c r="T14" s="25">
        <v>3546651</v>
      </c>
      <c r="U14" s="25">
        <v>1180607.98</v>
      </c>
      <c r="V14" s="25">
        <v>0</v>
      </c>
      <c r="W14" s="25">
        <v>19650349</v>
      </c>
      <c r="X14" s="25">
        <v>22016392.02</v>
      </c>
      <c r="Y14" s="26">
        <v>0.15289</v>
      </c>
      <c r="Z14" s="26">
        <v>0.05089</v>
      </c>
      <c r="AA14" s="25"/>
      <c r="AB14" s="25">
        <v>1180607.98</v>
      </c>
      <c r="AC14" s="46">
        <f t="shared" si="0"/>
        <v>2252599</v>
      </c>
      <c r="AD14" s="26"/>
      <c r="AE14" s="33"/>
      <c r="AF14" s="33"/>
    </row>
    <row r="15" spans="1:32" ht="21.75" customHeight="1">
      <c r="A15" s="16"/>
      <c r="B15" s="19"/>
      <c r="C15" s="20"/>
      <c r="D15" s="37"/>
      <c r="E15" s="40" t="s">
        <v>36</v>
      </c>
      <c r="F15" s="21"/>
      <c r="G15" s="22"/>
      <c r="H15" s="23"/>
      <c r="I15" s="23"/>
      <c r="J15" s="21"/>
      <c r="K15" s="23"/>
      <c r="L15" s="24"/>
      <c r="M15" s="21"/>
      <c r="N15" s="25">
        <v>128347841.2</v>
      </c>
      <c r="O15" s="25"/>
      <c r="P15" s="25"/>
      <c r="Q15" s="25"/>
      <c r="R15" s="25"/>
      <c r="S15" s="25">
        <v>128347841.2</v>
      </c>
      <c r="T15" s="25">
        <v>19596465</v>
      </c>
      <c r="U15" s="25">
        <v>4307997.87</v>
      </c>
      <c r="V15" s="25">
        <v>0</v>
      </c>
      <c r="W15" s="25">
        <v>108751376.2</v>
      </c>
      <c r="X15" s="25">
        <v>124039843.33</v>
      </c>
      <c r="Y15" s="26">
        <v>0.15268</v>
      </c>
      <c r="Z15" s="26">
        <v>0.03357</v>
      </c>
      <c r="AA15" s="25"/>
      <c r="AB15" s="25">
        <v>4307997.87</v>
      </c>
      <c r="AC15" s="46">
        <f t="shared" si="0"/>
        <v>12490495.3</v>
      </c>
      <c r="AD15" s="26"/>
      <c r="AE15" s="33"/>
      <c r="AF15" s="33"/>
    </row>
    <row r="16" spans="1:32" ht="21.75" customHeight="1">
      <c r="A16" s="16"/>
      <c r="B16" s="19"/>
      <c r="C16" s="20"/>
      <c r="D16" s="37"/>
      <c r="E16" s="40" t="s">
        <v>37</v>
      </c>
      <c r="F16" s="21"/>
      <c r="G16" s="22"/>
      <c r="H16" s="23"/>
      <c r="I16" s="23"/>
      <c r="J16" s="21"/>
      <c r="K16" s="23"/>
      <c r="L16" s="24"/>
      <c r="M16" s="21"/>
      <c r="N16" s="25">
        <v>9722900</v>
      </c>
      <c r="O16" s="25"/>
      <c r="P16" s="25"/>
      <c r="Q16" s="25"/>
      <c r="R16" s="25"/>
      <c r="S16" s="25">
        <v>9722900</v>
      </c>
      <c r="T16" s="25">
        <v>1486560</v>
      </c>
      <c r="U16" s="25">
        <v>290000</v>
      </c>
      <c r="V16" s="25">
        <v>0</v>
      </c>
      <c r="W16" s="25">
        <v>8236340</v>
      </c>
      <c r="X16" s="25">
        <v>9432900</v>
      </c>
      <c r="Y16" s="26">
        <v>0.15289</v>
      </c>
      <c r="Z16" s="26">
        <v>0.02983</v>
      </c>
      <c r="AA16" s="25"/>
      <c r="AB16" s="25">
        <v>290000</v>
      </c>
      <c r="AC16" s="46">
        <f t="shared" si="0"/>
        <v>944165</v>
      </c>
      <c r="AD16" s="26"/>
      <c r="AE16" s="33"/>
      <c r="AF16" s="33"/>
    </row>
    <row r="17" spans="1:32" ht="21.75" customHeight="1">
      <c r="A17" s="16"/>
      <c r="B17" s="19"/>
      <c r="C17" s="20"/>
      <c r="D17" s="37"/>
      <c r="E17" s="40" t="s">
        <v>38</v>
      </c>
      <c r="F17" s="21"/>
      <c r="G17" s="22"/>
      <c r="H17" s="23"/>
      <c r="I17" s="23"/>
      <c r="J17" s="21"/>
      <c r="K17" s="23"/>
      <c r="L17" s="24"/>
      <c r="M17" s="21"/>
      <c r="N17" s="25">
        <v>19852900</v>
      </c>
      <c r="O17" s="25"/>
      <c r="P17" s="25"/>
      <c r="Q17" s="25"/>
      <c r="R17" s="25"/>
      <c r="S17" s="25">
        <v>19852900</v>
      </c>
      <c r="T17" s="25">
        <v>3035363</v>
      </c>
      <c r="U17" s="25">
        <v>605163.46</v>
      </c>
      <c r="V17" s="25">
        <v>0</v>
      </c>
      <c r="W17" s="25">
        <v>16817537</v>
      </c>
      <c r="X17" s="25">
        <v>19247736.54</v>
      </c>
      <c r="Y17" s="26">
        <v>0.15289</v>
      </c>
      <c r="Z17" s="26">
        <v>0.03048</v>
      </c>
      <c r="AA17" s="25"/>
      <c r="AB17" s="25">
        <v>605163.46</v>
      </c>
      <c r="AC17" s="46">
        <f t="shared" si="0"/>
        <v>1927862</v>
      </c>
      <c r="AD17" s="26"/>
      <c r="AE17" s="33"/>
      <c r="AF17" s="33"/>
    </row>
    <row r="18" spans="1:32" ht="21.75" customHeight="1">
      <c r="A18" s="16"/>
      <c r="B18" s="19"/>
      <c r="C18" s="20"/>
      <c r="D18" s="37"/>
      <c r="E18" s="40" t="s">
        <v>39</v>
      </c>
      <c r="F18" s="21"/>
      <c r="G18" s="22"/>
      <c r="H18" s="23"/>
      <c r="I18" s="23"/>
      <c r="J18" s="21"/>
      <c r="K18" s="23"/>
      <c r="L18" s="24"/>
      <c r="M18" s="21"/>
      <c r="N18" s="25">
        <v>30055500</v>
      </c>
      <c r="O18" s="25"/>
      <c r="P18" s="25"/>
      <c r="Q18" s="25"/>
      <c r="R18" s="25"/>
      <c r="S18" s="25">
        <v>30055500</v>
      </c>
      <c r="T18" s="25">
        <v>4595265</v>
      </c>
      <c r="U18" s="25">
        <v>1341817.69</v>
      </c>
      <c r="V18" s="25">
        <v>0</v>
      </c>
      <c r="W18" s="25">
        <v>25460235</v>
      </c>
      <c r="X18" s="25">
        <v>28713682.31</v>
      </c>
      <c r="Y18" s="26">
        <v>0.15289</v>
      </c>
      <c r="Z18" s="26">
        <v>0.04464</v>
      </c>
      <c r="AA18" s="25"/>
      <c r="AB18" s="25">
        <v>1341817.69</v>
      </c>
      <c r="AC18" s="46">
        <f t="shared" si="0"/>
        <v>2918610</v>
      </c>
      <c r="AD18" s="26"/>
      <c r="AE18" s="33"/>
      <c r="AF18" s="33"/>
    </row>
    <row r="19" spans="1:32" ht="21.75" customHeight="1">
      <c r="A19" s="16"/>
      <c r="B19" s="19"/>
      <c r="C19" s="20"/>
      <c r="D19" s="37"/>
      <c r="E19" s="40" t="s">
        <v>40</v>
      </c>
      <c r="F19" s="21"/>
      <c r="G19" s="22"/>
      <c r="H19" s="23"/>
      <c r="I19" s="23"/>
      <c r="J19" s="21"/>
      <c r="K19" s="23"/>
      <c r="L19" s="24"/>
      <c r="M19" s="21"/>
      <c r="N19" s="25">
        <v>231579400</v>
      </c>
      <c r="O19" s="25"/>
      <c r="P19" s="25"/>
      <c r="Q19" s="25"/>
      <c r="R19" s="25"/>
      <c r="S19" s="25">
        <v>231579400</v>
      </c>
      <c r="T19" s="25">
        <v>36306789</v>
      </c>
      <c r="U19" s="25">
        <v>7892813.99</v>
      </c>
      <c r="V19" s="25">
        <v>0</v>
      </c>
      <c r="W19" s="25">
        <v>195272611</v>
      </c>
      <c r="X19" s="25">
        <v>223686586.01</v>
      </c>
      <c r="Y19" s="26">
        <v>0.15678</v>
      </c>
      <c r="Z19" s="26">
        <v>0.03408</v>
      </c>
      <c r="AA19" s="25"/>
      <c r="AB19" s="25">
        <v>7892813.99</v>
      </c>
      <c r="AC19" s="46">
        <f t="shared" si="0"/>
        <v>21588061</v>
      </c>
      <c r="AD19" s="26"/>
      <c r="AE19" s="33"/>
      <c r="AF19" s="33"/>
    </row>
    <row r="20" spans="1:32" ht="21.75" customHeight="1">
      <c r="A20" s="16"/>
      <c r="B20" s="19"/>
      <c r="C20" s="20"/>
      <c r="D20" s="37"/>
      <c r="E20" s="40" t="s">
        <v>41</v>
      </c>
      <c r="F20" s="21"/>
      <c r="G20" s="22"/>
      <c r="H20" s="23"/>
      <c r="I20" s="23"/>
      <c r="J20" s="21"/>
      <c r="K20" s="23"/>
      <c r="L20" s="24"/>
      <c r="M20" s="21"/>
      <c r="N20" s="25">
        <v>4700000</v>
      </c>
      <c r="O20" s="25"/>
      <c r="P20" s="25"/>
      <c r="Q20" s="25"/>
      <c r="R20" s="25"/>
      <c r="S20" s="25">
        <v>4700000</v>
      </c>
      <c r="T20" s="25">
        <v>718595</v>
      </c>
      <c r="U20" s="25">
        <v>126650.39</v>
      </c>
      <c r="V20" s="25">
        <v>0</v>
      </c>
      <c r="W20" s="25">
        <v>3981405</v>
      </c>
      <c r="X20" s="25">
        <v>4573349.61</v>
      </c>
      <c r="Y20" s="26">
        <v>0.15289</v>
      </c>
      <c r="Z20" s="26">
        <v>0.02695</v>
      </c>
      <c r="AA20" s="25"/>
      <c r="AB20" s="25">
        <v>126650.39</v>
      </c>
      <c r="AC20" s="46">
        <f t="shared" si="0"/>
        <v>456405</v>
      </c>
      <c r="AD20" s="26"/>
      <c r="AE20" s="33"/>
      <c r="AF20" s="33"/>
    </row>
    <row r="21" spans="1:32" ht="21.75" customHeight="1">
      <c r="A21" s="16"/>
      <c r="B21" s="19"/>
      <c r="C21" s="20"/>
      <c r="D21" s="37"/>
      <c r="E21" s="40" t="s">
        <v>42</v>
      </c>
      <c r="F21" s="21"/>
      <c r="G21" s="22"/>
      <c r="H21" s="23"/>
      <c r="I21" s="23"/>
      <c r="J21" s="21"/>
      <c r="K21" s="23"/>
      <c r="L21" s="24"/>
      <c r="M21" s="21"/>
      <c r="N21" s="25">
        <v>2937000</v>
      </c>
      <c r="O21" s="25"/>
      <c r="P21" s="25"/>
      <c r="Q21" s="25"/>
      <c r="R21" s="25"/>
      <c r="S21" s="25">
        <v>2937000</v>
      </c>
      <c r="T21" s="25">
        <v>449046</v>
      </c>
      <c r="U21" s="25">
        <v>290745.08</v>
      </c>
      <c r="V21" s="25">
        <v>0</v>
      </c>
      <c r="W21" s="25">
        <v>2487954</v>
      </c>
      <c r="X21" s="25">
        <v>2646254.92</v>
      </c>
      <c r="Y21" s="26">
        <v>0.15289</v>
      </c>
      <c r="Z21" s="26">
        <v>0.09899</v>
      </c>
      <c r="AA21" s="25"/>
      <c r="AB21" s="25">
        <v>290745.08</v>
      </c>
      <c r="AC21" s="46">
        <f t="shared" si="0"/>
        <v>285204</v>
      </c>
      <c r="AD21" s="26"/>
      <c r="AE21" s="33"/>
      <c r="AF21" s="33"/>
    </row>
    <row r="22" spans="1:32" ht="21.75" customHeight="1">
      <c r="A22" s="16"/>
      <c r="B22" s="19"/>
      <c r="C22" s="20"/>
      <c r="D22" s="37"/>
      <c r="E22" s="40" t="s">
        <v>43</v>
      </c>
      <c r="F22" s="21"/>
      <c r="G22" s="22"/>
      <c r="H22" s="23"/>
      <c r="I22" s="23"/>
      <c r="J22" s="21"/>
      <c r="K22" s="23"/>
      <c r="L22" s="24"/>
      <c r="M22" s="21"/>
      <c r="N22" s="25">
        <v>6566000</v>
      </c>
      <c r="O22" s="25"/>
      <c r="P22" s="25"/>
      <c r="Q22" s="25"/>
      <c r="R22" s="25"/>
      <c r="S22" s="25">
        <v>6566000</v>
      </c>
      <c r="T22" s="25">
        <v>1003893</v>
      </c>
      <c r="U22" s="25">
        <v>1003893</v>
      </c>
      <c r="V22" s="25">
        <v>0</v>
      </c>
      <c r="W22" s="25">
        <v>5562107</v>
      </c>
      <c r="X22" s="25">
        <v>5562107</v>
      </c>
      <c r="Y22" s="26">
        <v>0.15289</v>
      </c>
      <c r="Z22" s="26">
        <v>0.15289</v>
      </c>
      <c r="AA22" s="25"/>
      <c r="AB22" s="25">
        <v>1003893</v>
      </c>
      <c r="AC22" s="46">
        <f t="shared" si="0"/>
        <v>637607</v>
      </c>
      <c r="AD22" s="26"/>
      <c r="AE22" s="33"/>
      <c r="AF22" s="33"/>
    </row>
    <row r="23" spans="1:32" ht="21.75" customHeight="1">
      <c r="A23" s="16"/>
      <c r="B23" s="19"/>
      <c r="C23" s="20"/>
      <c r="D23" s="37"/>
      <c r="E23" s="40" t="s">
        <v>44</v>
      </c>
      <c r="F23" s="21"/>
      <c r="G23" s="22"/>
      <c r="H23" s="23"/>
      <c r="I23" s="23"/>
      <c r="J23" s="21"/>
      <c r="K23" s="23"/>
      <c r="L23" s="24"/>
      <c r="M23" s="21"/>
      <c r="N23" s="25">
        <v>54225000</v>
      </c>
      <c r="O23" s="25"/>
      <c r="P23" s="25"/>
      <c r="Q23" s="25"/>
      <c r="R23" s="25"/>
      <c r="S23" s="25">
        <v>54225000</v>
      </c>
      <c r="T23" s="25">
        <v>8590604</v>
      </c>
      <c r="U23" s="25">
        <v>3383460.8</v>
      </c>
      <c r="V23" s="25">
        <v>0</v>
      </c>
      <c r="W23" s="25">
        <v>45634396</v>
      </c>
      <c r="X23" s="25">
        <v>50841539.2</v>
      </c>
      <c r="Y23" s="26">
        <v>0.15843</v>
      </c>
      <c r="Z23" s="26">
        <v>0.0624</v>
      </c>
      <c r="AA23" s="25"/>
      <c r="AB23" s="25">
        <v>3383460.8</v>
      </c>
      <c r="AC23" s="46">
        <f t="shared" si="0"/>
        <v>4965646</v>
      </c>
      <c r="AD23" s="26"/>
      <c r="AE23" s="33"/>
      <c r="AF23" s="33"/>
    </row>
    <row r="24" spans="1:32" ht="11.25" customHeight="1">
      <c r="A24" s="16"/>
      <c r="B24" s="19"/>
      <c r="C24" s="20"/>
      <c r="D24" s="37"/>
      <c r="E24" s="40" t="s">
        <v>45</v>
      </c>
      <c r="F24" s="21"/>
      <c r="G24" s="22"/>
      <c r="H24" s="23"/>
      <c r="I24" s="23"/>
      <c r="J24" s="21"/>
      <c r="K24" s="23"/>
      <c r="L24" s="24"/>
      <c r="M24" s="21"/>
      <c r="N24" s="25">
        <v>137127100</v>
      </c>
      <c r="O24" s="25"/>
      <c r="P24" s="25"/>
      <c r="Q24" s="25"/>
      <c r="R24" s="25"/>
      <c r="S24" s="25">
        <v>137802100</v>
      </c>
      <c r="T24" s="25">
        <v>20965726</v>
      </c>
      <c r="U24" s="25">
        <v>8912856.490000004</v>
      </c>
      <c r="V24" s="25">
        <v>0</v>
      </c>
      <c r="W24" s="25">
        <v>116836374</v>
      </c>
      <c r="X24" s="25">
        <v>128889243.51</v>
      </c>
      <c r="Y24" s="26">
        <v>0.15214</v>
      </c>
      <c r="Z24" s="26">
        <v>0.06468</v>
      </c>
      <c r="AA24" s="25"/>
      <c r="AB24" s="25">
        <v>8912856.49</v>
      </c>
      <c r="AC24" s="46">
        <f t="shared" si="0"/>
        <v>13316049</v>
      </c>
      <c r="AD24" s="26"/>
      <c r="AE24" s="33"/>
      <c r="AF24" s="33"/>
    </row>
    <row r="25" spans="1:32" ht="21.75" customHeight="1">
      <c r="A25" s="16"/>
      <c r="B25" s="19"/>
      <c r="C25" s="20"/>
      <c r="D25" s="37"/>
      <c r="E25" s="40" t="s">
        <v>46</v>
      </c>
      <c r="F25" s="21"/>
      <c r="G25" s="22"/>
      <c r="H25" s="23"/>
      <c r="I25" s="23"/>
      <c r="J25" s="21"/>
      <c r="K25" s="23"/>
      <c r="L25" s="24"/>
      <c r="M25" s="21"/>
      <c r="N25" s="25">
        <v>13871600</v>
      </c>
      <c r="O25" s="25"/>
      <c r="P25" s="25"/>
      <c r="Q25" s="25"/>
      <c r="R25" s="25"/>
      <c r="S25" s="25">
        <v>13871500</v>
      </c>
      <c r="T25" s="25">
        <v>2120866</v>
      </c>
      <c r="U25" s="25">
        <v>0</v>
      </c>
      <c r="V25" s="25">
        <v>0</v>
      </c>
      <c r="W25" s="25">
        <v>11750634</v>
      </c>
      <c r="X25" s="25">
        <v>13871500</v>
      </c>
      <c r="Y25" s="26">
        <v>0.15289</v>
      </c>
      <c r="Z25" s="26">
        <v>0</v>
      </c>
      <c r="AA25" s="25"/>
      <c r="AB25" s="25">
        <v>0</v>
      </c>
      <c r="AC25" s="46">
        <f t="shared" si="0"/>
        <v>1347034</v>
      </c>
      <c r="AD25" s="26"/>
      <c r="AE25" s="33"/>
      <c r="AF25" s="33"/>
    </row>
    <row r="26" spans="1:32" ht="21.75" customHeight="1">
      <c r="A26" s="16"/>
      <c r="B26" s="19"/>
      <c r="C26" s="20"/>
      <c r="D26" s="37"/>
      <c r="E26" s="40" t="s">
        <v>47</v>
      </c>
      <c r="F26" s="21"/>
      <c r="G26" s="22"/>
      <c r="H26" s="23"/>
      <c r="I26" s="23"/>
      <c r="J26" s="21"/>
      <c r="K26" s="23"/>
      <c r="L26" s="24"/>
      <c r="M26" s="21"/>
      <c r="N26" s="25">
        <v>2472000</v>
      </c>
      <c r="O26" s="25"/>
      <c r="P26" s="25"/>
      <c r="Q26" s="25"/>
      <c r="R26" s="25"/>
      <c r="S26" s="25">
        <v>2472000</v>
      </c>
      <c r="T26" s="25">
        <v>377951</v>
      </c>
      <c r="U26" s="25">
        <v>0</v>
      </c>
      <c r="V26" s="25">
        <v>0</v>
      </c>
      <c r="W26" s="25">
        <v>2094049</v>
      </c>
      <c r="X26" s="25">
        <v>2472000</v>
      </c>
      <c r="Y26" s="26">
        <v>0.15289</v>
      </c>
      <c r="Z26" s="26">
        <v>0</v>
      </c>
      <c r="AA26" s="25"/>
      <c r="AB26" s="25">
        <v>0</v>
      </c>
      <c r="AC26" s="46">
        <f t="shared" si="0"/>
        <v>240049</v>
      </c>
      <c r="AD26" s="26"/>
      <c r="AE26" s="33"/>
      <c r="AF26" s="33"/>
    </row>
    <row r="27" spans="1:32" ht="21.75" customHeight="1">
      <c r="A27" s="16"/>
      <c r="B27" s="19"/>
      <c r="C27" s="20"/>
      <c r="D27" s="37"/>
      <c r="E27" s="40" t="s">
        <v>48</v>
      </c>
      <c r="F27" s="21"/>
      <c r="G27" s="22"/>
      <c r="H27" s="23"/>
      <c r="I27" s="23"/>
      <c r="J27" s="21"/>
      <c r="K27" s="23"/>
      <c r="L27" s="24"/>
      <c r="M27" s="21"/>
      <c r="N27" s="25">
        <v>83259300</v>
      </c>
      <c r="O27" s="25"/>
      <c r="P27" s="25"/>
      <c r="Q27" s="25"/>
      <c r="R27" s="25"/>
      <c r="S27" s="25">
        <v>83259300</v>
      </c>
      <c r="T27" s="25">
        <v>12729735</v>
      </c>
      <c r="U27" s="25">
        <v>0</v>
      </c>
      <c r="V27" s="25">
        <v>0</v>
      </c>
      <c r="W27" s="25">
        <v>70529565</v>
      </c>
      <c r="X27" s="25">
        <v>83259300</v>
      </c>
      <c r="Y27" s="26">
        <v>0.15289</v>
      </c>
      <c r="Z27" s="26">
        <v>0</v>
      </c>
      <c r="AA27" s="25"/>
      <c r="AB27" s="25">
        <v>0</v>
      </c>
      <c r="AC27" s="46">
        <f t="shared" si="0"/>
        <v>8085090</v>
      </c>
      <c r="AD27" s="26"/>
      <c r="AE27" s="33"/>
      <c r="AF27" s="33"/>
    </row>
    <row r="28" spans="1:32" ht="32.25" customHeight="1">
      <c r="A28" s="16"/>
      <c r="B28" s="19"/>
      <c r="C28" s="20"/>
      <c r="D28" s="37"/>
      <c r="E28" s="40" t="s">
        <v>49</v>
      </c>
      <c r="F28" s="21"/>
      <c r="G28" s="22"/>
      <c r="H28" s="23"/>
      <c r="I28" s="23"/>
      <c r="J28" s="21"/>
      <c r="K28" s="23"/>
      <c r="L28" s="24"/>
      <c r="M28" s="21"/>
      <c r="N28" s="25">
        <v>24469000</v>
      </c>
      <c r="O28" s="25"/>
      <c r="P28" s="25"/>
      <c r="Q28" s="25"/>
      <c r="R28" s="25"/>
      <c r="S28" s="25">
        <v>24469000</v>
      </c>
      <c r="T28" s="25">
        <v>3741130</v>
      </c>
      <c r="U28" s="25">
        <v>741578.35</v>
      </c>
      <c r="V28" s="25">
        <v>0</v>
      </c>
      <c r="W28" s="25">
        <v>20727870</v>
      </c>
      <c r="X28" s="25">
        <v>23727421.65</v>
      </c>
      <c r="Y28" s="26">
        <v>0.15289</v>
      </c>
      <c r="Z28" s="26">
        <v>0.03031</v>
      </c>
      <c r="AA28" s="25"/>
      <c r="AB28" s="25">
        <v>741578.35</v>
      </c>
      <c r="AC28" s="46">
        <f t="shared" si="0"/>
        <v>2376120</v>
      </c>
      <c r="AD28" s="26"/>
      <c r="AE28" s="33"/>
      <c r="AF28" s="33"/>
    </row>
    <row r="29" spans="1:32" ht="21.75" customHeight="1">
      <c r="A29" s="16"/>
      <c r="B29" s="27"/>
      <c r="C29" s="28"/>
      <c r="D29" s="38"/>
      <c r="E29" s="40" t="s">
        <v>50</v>
      </c>
      <c r="F29" s="21"/>
      <c r="G29" s="22"/>
      <c r="H29" s="23"/>
      <c r="I29" s="23"/>
      <c r="J29" s="21"/>
      <c r="K29" s="23"/>
      <c r="L29" s="24"/>
      <c r="M29" s="21"/>
      <c r="N29" s="25">
        <v>4385000</v>
      </c>
      <c r="O29" s="25"/>
      <c r="P29" s="25"/>
      <c r="Q29" s="25"/>
      <c r="R29" s="25"/>
      <c r="S29" s="25">
        <v>4385000</v>
      </c>
      <c r="T29" s="25">
        <v>670434</v>
      </c>
      <c r="U29" s="25">
        <v>269421.66</v>
      </c>
      <c r="V29" s="25">
        <v>0</v>
      </c>
      <c r="W29" s="25">
        <v>3714566</v>
      </c>
      <c r="X29" s="25">
        <v>4115578.34</v>
      </c>
      <c r="Y29" s="26">
        <v>0.15289</v>
      </c>
      <c r="Z29" s="26">
        <v>0.06144</v>
      </c>
      <c r="AA29" s="25"/>
      <c r="AB29" s="25">
        <v>269421.66</v>
      </c>
      <c r="AC29" s="46">
        <f t="shared" si="0"/>
        <v>425816</v>
      </c>
      <c r="AD29" s="26"/>
      <c r="AE29" s="33"/>
      <c r="AF29" s="33"/>
    </row>
    <row r="30" spans="1:32" ht="12.75" customHeight="1">
      <c r="A30" s="14"/>
      <c r="B30" s="29"/>
      <c r="C30" s="30"/>
      <c r="D30" s="30"/>
      <c r="E30" s="41" t="s">
        <v>51</v>
      </c>
      <c r="F30" s="42"/>
      <c r="G30" s="42"/>
      <c r="H30" s="42"/>
      <c r="I30" s="42"/>
      <c r="J30" s="42"/>
      <c r="K30" s="42"/>
      <c r="L30" s="42"/>
      <c r="M30" s="42"/>
      <c r="N30" s="43">
        <v>6327120117.75</v>
      </c>
      <c r="O30" s="43"/>
      <c r="P30" s="43"/>
      <c r="Q30" s="43"/>
      <c r="R30" s="43"/>
      <c r="S30" s="43">
        <v>6327795017.75</v>
      </c>
      <c r="T30" s="43">
        <v>1069506980.23</v>
      </c>
      <c r="U30" s="43">
        <v>148879010.64000002</v>
      </c>
      <c r="V30" s="44">
        <v>516801259.23</v>
      </c>
      <c r="W30" s="44">
        <v>5258288037.5199995</v>
      </c>
      <c r="X30" s="44">
        <v>5662114747.880001</v>
      </c>
      <c r="Y30" s="45">
        <v>0.16902</v>
      </c>
      <c r="Z30" s="45">
        <v>0.1052</v>
      </c>
      <c r="AA30" s="44"/>
      <c r="AB30" s="44">
        <v>665680269.8700001</v>
      </c>
      <c r="AC30" s="49">
        <f>SUM(AC7:AC29)</f>
        <v>512273049.20750004</v>
      </c>
      <c r="AD30" s="26"/>
      <c r="AE30" s="33"/>
      <c r="AF30" s="33"/>
    </row>
    <row r="31" spans="1:30" ht="12.75" customHeight="1">
      <c r="A31" s="1"/>
      <c r="B31" s="31"/>
      <c r="C31" s="31"/>
      <c r="D31" s="3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13"/>
      <c r="S31" s="11"/>
      <c r="T31" s="13"/>
      <c r="U31" s="2"/>
      <c r="V31" s="2"/>
      <c r="W31" s="2"/>
      <c r="X31" s="2"/>
      <c r="Y31" s="2"/>
      <c r="Z31" s="2"/>
      <c r="AA31" s="2"/>
      <c r="AB31" s="2"/>
      <c r="AC31" s="49">
        <f>T30+AC30+10000000</f>
        <v>1591780029.4375</v>
      </c>
      <c r="AD31" s="2"/>
    </row>
    <row r="32" spans="1:30" ht="12.75" customHeight="1">
      <c r="A32" s="1"/>
      <c r="B32" s="1"/>
      <c r="C32" s="1"/>
      <c r="D32" s="1"/>
      <c r="E32" s="53" t="s">
        <v>58</v>
      </c>
      <c r="F32" s="1"/>
      <c r="G32" s="1"/>
      <c r="H32" s="1"/>
      <c r="I32" s="1"/>
      <c r="J32" s="1"/>
      <c r="K32" s="1"/>
      <c r="L32" s="1"/>
      <c r="M32" s="1"/>
      <c r="N32" s="47">
        <f>78767200+96156300+129204686</f>
        <v>304128186</v>
      </c>
      <c r="O32" s="1"/>
      <c r="P32" s="2"/>
      <c r="Q32" s="2"/>
      <c r="R32" s="2"/>
      <c r="S32" s="1"/>
      <c r="T32" s="2"/>
      <c r="U32" s="2"/>
      <c r="V32" s="2"/>
      <c r="W32" s="2"/>
      <c r="X32" s="2"/>
      <c r="Y32" s="50" t="s">
        <v>55</v>
      </c>
      <c r="Z32" s="2"/>
      <c r="AA32" s="2"/>
      <c r="AB32" s="2"/>
      <c r="AC32" s="47">
        <v>129204686</v>
      </c>
      <c r="AD32" s="2"/>
    </row>
    <row r="33" spans="1:30" ht="12.75" customHeight="1">
      <c r="A33" s="1"/>
      <c r="B33" s="1"/>
      <c r="C33" s="1" t="s">
        <v>52</v>
      </c>
      <c r="D33" s="1"/>
      <c r="E33" s="53" t="s">
        <v>56</v>
      </c>
      <c r="F33" s="1"/>
      <c r="G33" s="1"/>
      <c r="H33" s="1"/>
      <c r="I33" s="1"/>
      <c r="J33" s="1"/>
      <c r="K33" s="1"/>
      <c r="L33" s="1"/>
      <c r="M33" s="1"/>
      <c r="N33" s="47">
        <f>730612000+423700000</f>
        <v>1154312000</v>
      </c>
      <c r="O33" s="1"/>
      <c r="P33" s="2"/>
      <c r="Q33" s="2"/>
      <c r="R33" s="2"/>
      <c r="S33" s="1" t="s">
        <v>53</v>
      </c>
      <c r="T33" s="2"/>
      <c r="U33" s="2"/>
      <c r="V33" s="2"/>
      <c r="W33" s="2"/>
      <c r="X33" s="2"/>
      <c r="Y33" s="50" t="s">
        <v>56</v>
      </c>
      <c r="Z33" s="2"/>
      <c r="AA33" s="2"/>
      <c r="AB33" s="2"/>
      <c r="AC33" s="47">
        <v>423700000</v>
      </c>
      <c r="AD33" s="52">
        <f>SUM(AC32:AC33)</f>
        <v>552904686</v>
      </c>
    </row>
    <row r="34" spans="14:29" ht="12.75">
      <c r="N34" s="47">
        <f>4166666+4166666+4166666</f>
        <v>12499998</v>
      </c>
      <c r="AC34" s="33"/>
    </row>
    <row r="35" spans="5:29" ht="12.75">
      <c r="E35" s="54" t="s">
        <v>57</v>
      </c>
      <c r="N35" s="47">
        <f>109669839.49+31108797.15</f>
        <v>140778636.64</v>
      </c>
      <c r="AC35" s="33"/>
    </row>
    <row r="36" spans="5:29" ht="12.75">
      <c r="E36" s="55" t="s">
        <v>59</v>
      </c>
      <c r="N36" s="47">
        <f>143993910-78767200-96156300</f>
        <v>-30929590</v>
      </c>
      <c r="AC36" s="33"/>
    </row>
    <row r="37" spans="14:29" ht="12.75">
      <c r="N37" s="47">
        <f>SUM(N32:N36)</f>
        <v>1580789230.6399999</v>
      </c>
      <c r="AC37" s="51">
        <f>N37-AC31</f>
        <v>-10990798.797500134</v>
      </c>
    </row>
    <row r="38" ht="12.75">
      <c r="N38" s="47"/>
    </row>
  </sheetData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</dc:creator>
  <cp:keywords/>
  <dc:description/>
  <cp:lastModifiedBy>DEBUG</cp:lastModifiedBy>
  <cp:lastPrinted>2008-03-05T15:03:40Z</cp:lastPrinted>
  <dcterms:created xsi:type="dcterms:W3CDTF">2008-02-28T09:30:24Z</dcterms:created>
  <dcterms:modified xsi:type="dcterms:W3CDTF">2008-06-25T09:36:27Z</dcterms:modified>
  <cp:category/>
  <cp:version/>
  <cp:contentType/>
  <cp:contentStatus/>
</cp:coreProperties>
</file>