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Исполнение КБ РА\"/>
    </mc:Choice>
  </mc:AlternateContent>
  <bookViews>
    <workbookView xWindow="0" yWindow="0" windowWidth="28800" windowHeight="12030"/>
  </bookViews>
  <sheets>
    <sheet name="Отчет (1)" sheetId="2" r:id="rId1"/>
  </sheets>
  <calcPr calcId="162913"/>
</workbook>
</file>

<file path=xl/calcChain.xml><?xml version="1.0" encoding="utf-8"?>
<calcChain xmlns="http://schemas.openxmlformats.org/spreadsheetml/2006/main">
  <c r="O20" i="2" l="1"/>
  <c r="P20" i="2"/>
  <c r="C20" i="2" l="1"/>
  <c r="D20" i="2"/>
  <c r="E20" i="2"/>
  <c r="F20" i="2"/>
  <c r="G20" i="2"/>
  <c r="B20" i="2"/>
  <c r="C23" i="2"/>
  <c r="D23" i="2"/>
  <c r="E23" i="2"/>
  <c r="F23" i="2"/>
  <c r="G23" i="2"/>
  <c r="B23" i="2"/>
  <c r="B53" i="2" l="1"/>
  <c r="B47" i="2"/>
  <c r="S34" i="2" l="1"/>
  <c r="S26" i="2"/>
  <c r="S27" i="2"/>
  <c r="S28" i="2"/>
  <c r="R28" i="2"/>
  <c r="L19" i="2"/>
  <c r="M55" i="2" l="1"/>
  <c r="M19" i="2" s="1"/>
  <c r="K55" i="2" l="1"/>
  <c r="K19" i="2" s="1"/>
  <c r="E47" i="2"/>
  <c r="C24" i="2" l="1"/>
  <c r="D24" i="2"/>
  <c r="F24" i="2"/>
  <c r="G24" i="2"/>
  <c r="G55" i="2"/>
  <c r="C45" i="2"/>
  <c r="D45" i="2"/>
  <c r="F45" i="2"/>
  <c r="F46" i="2" s="1"/>
  <c r="G45" i="2"/>
  <c r="G46" i="2" s="1"/>
  <c r="C35" i="2"/>
  <c r="D35" i="2"/>
  <c r="F35" i="2"/>
  <c r="G35" i="2"/>
  <c r="C29" i="2"/>
  <c r="D29" i="2"/>
  <c r="F29" i="2"/>
  <c r="G29" i="2"/>
  <c r="G18" i="2" l="1"/>
  <c r="G19" i="2" s="1"/>
  <c r="C18" i="2"/>
  <c r="C19" i="2" s="1"/>
  <c r="D18" i="2"/>
  <c r="I21" i="2" l="1"/>
  <c r="I22" i="2"/>
  <c r="J22" i="2"/>
  <c r="I24" i="2"/>
  <c r="I25" i="2"/>
  <c r="J25" i="2"/>
  <c r="I26" i="2"/>
  <c r="J28" i="2"/>
  <c r="I30" i="2"/>
  <c r="J30" i="2"/>
  <c r="J32" i="2"/>
  <c r="J33" i="2"/>
  <c r="I34" i="2"/>
  <c r="J36" i="2"/>
  <c r="I37" i="2"/>
  <c r="J37" i="2"/>
  <c r="I38" i="2"/>
  <c r="J40" i="2"/>
  <c r="J41" i="2"/>
  <c r="J42" i="2"/>
  <c r="I43" i="2"/>
  <c r="J43" i="2"/>
  <c r="I47" i="2"/>
  <c r="J47" i="2"/>
  <c r="I48" i="2"/>
  <c r="J48" i="2"/>
  <c r="I49" i="2"/>
  <c r="J49" i="2"/>
  <c r="I50" i="2"/>
  <c r="J50" i="2"/>
  <c r="I52" i="2"/>
  <c r="J52" i="2"/>
  <c r="J53" i="2"/>
  <c r="I55" i="2"/>
  <c r="O21" i="2"/>
  <c r="R21" i="2"/>
  <c r="S21" i="2"/>
  <c r="O22" i="2"/>
  <c r="P22" i="2"/>
  <c r="R22" i="2"/>
  <c r="S22" i="2"/>
  <c r="O23" i="2"/>
  <c r="S23" i="2"/>
  <c r="O25" i="2"/>
  <c r="P25" i="2"/>
  <c r="R25" i="2"/>
  <c r="S25" i="2"/>
  <c r="O26" i="2"/>
  <c r="R26" i="2"/>
  <c r="O27" i="2"/>
  <c r="R27" i="2"/>
  <c r="P29" i="2"/>
  <c r="O30" i="2"/>
  <c r="P30" i="2"/>
  <c r="R30" i="2"/>
  <c r="S30" i="2"/>
  <c r="P31" i="2"/>
  <c r="R31" i="2"/>
  <c r="S31" i="2"/>
  <c r="P32" i="2"/>
  <c r="R32" i="2"/>
  <c r="S32" i="2"/>
  <c r="P33" i="2"/>
  <c r="R33" i="2"/>
  <c r="S33" i="2"/>
  <c r="O34" i="2"/>
  <c r="R34" i="2"/>
  <c r="P35" i="2"/>
  <c r="P36" i="2"/>
  <c r="S36" i="2"/>
  <c r="O37" i="2"/>
  <c r="P37" i="2"/>
  <c r="R37" i="2"/>
  <c r="S37" i="2"/>
  <c r="O38" i="2"/>
  <c r="R38" i="2"/>
  <c r="P40" i="2"/>
  <c r="S40" i="2"/>
  <c r="P41" i="2"/>
  <c r="R41" i="2"/>
  <c r="S41" i="2"/>
  <c r="P42" i="2"/>
  <c r="R42" i="2"/>
  <c r="S42" i="2"/>
  <c r="O43" i="2"/>
  <c r="P43" i="2"/>
  <c r="R43" i="2"/>
  <c r="S43" i="2"/>
  <c r="P44" i="2"/>
  <c r="R44" i="2"/>
  <c r="S44" i="2"/>
  <c r="P45" i="2"/>
  <c r="N46" i="2"/>
  <c r="Q46" i="2"/>
  <c r="O47" i="2"/>
  <c r="P47" i="2"/>
  <c r="R47" i="2"/>
  <c r="S47" i="2"/>
  <c r="O48" i="2"/>
  <c r="P48" i="2"/>
  <c r="R48" i="2"/>
  <c r="S48" i="2"/>
  <c r="O49" i="2"/>
  <c r="P49" i="2"/>
  <c r="R49" i="2"/>
  <c r="S49" i="2"/>
  <c r="O50" i="2"/>
  <c r="P50" i="2"/>
  <c r="R50" i="2"/>
  <c r="S50" i="2"/>
  <c r="O52" i="2"/>
  <c r="P52" i="2"/>
  <c r="R52" i="2"/>
  <c r="S52" i="2"/>
  <c r="O53" i="2"/>
  <c r="P53" i="2"/>
  <c r="R53" i="2"/>
  <c r="S53" i="2"/>
  <c r="O54" i="2"/>
  <c r="P54" i="2"/>
  <c r="R54" i="2"/>
  <c r="S54" i="2"/>
  <c r="O55" i="2"/>
  <c r="R55" i="2"/>
  <c r="B22" i="2"/>
  <c r="Q22" i="2" s="1"/>
  <c r="B21" i="2"/>
  <c r="Q21" i="2" s="1"/>
  <c r="B42" i="2"/>
  <c r="Q42" i="2" s="1"/>
  <c r="B43" i="2"/>
  <c r="B44" i="2"/>
  <c r="N44" i="2" s="1"/>
  <c r="B41" i="2"/>
  <c r="N41" i="2" s="1"/>
  <c r="I35" i="2"/>
  <c r="J35" i="2"/>
  <c r="B37" i="2"/>
  <c r="N37" i="2" s="1"/>
  <c r="B38" i="2"/>
  <c r="B39" i="2"/>
  <c r="B40" i="2"/>
  <c r="Q40" i="2" s="1"/>
  <c r="B36" i="2"/>
  <c r="Q36" i="2" s="1"/>
  <c r="B26" i="2"/>
  <c r="B27" i="2"/>
  <c r="N27" i="2" s="1"/>
  <c r="B28" i="2"/>
  <c r="Q28" i="2" s="1"/>
  <c r="B25" i="2"/>
  <c r="B31" i="2"/>
  <c r="Q31" i="2" s="1"/>
  <c r="B32" i="2"/>
  <c r="Q32" i="2" s="1"/>
  <c r="B33" i="2"/>
  <c r="Q33" i="2" s="1"/>
  <c r="B34" i="2"/>
  <c r="N34" i="2" s="1"/>
  <c r="B30" i="2"/>
  <c r="N30" i="2" s="1"/>
  <c r="R29" i="2"/>
  <c r="J29" i="2"/>
  <c r="P23" i="2"/>
  <c r="J45" i="2"/>
  <c r="D55" i="2"/>
  <c r="B55" i="2" s="1"/>
  <c r="N55" i="2" s="1"/>
  <c r="Q47" i="2"/>
  <c r="B48" i="2"/>
  <c r="N48" i="2" s="1"/>
  <c r="B49" i="2"/>
  <c r="Q49" i="2" s="1"/>
  <c r="B50" i="2"/>
  <c r="N50" i="2" s="1"/>
  <c r="B51" i="2"/>
  <c r="B52" i="2"/>
  <c r="Q53" i="2"/>
  <c r="B54" i="2"/>
  <c r="Q54" i="2" s="1"/>
  <c r="I45" i="2"/>
  <c r="N36" i="2" l="1"/>
  <c r="Q37" i="2"/>
  <c r="N33" i="2"/>
  <c r="Q55" i="2"/>
  <c r="D19" i="2"/>
  <c r="N21" i="2"/>
  <c r="I29" i="2"/>
  <c r="D46" i="2"/>
  <c r="B24" i="2"/>
  <c r="P55" i="2"/>
  <c r="N54" i="2"/>
  <c r="N52" i="2"/>
  <c r="Q50" i="2"/>
  <c r="Q48" i="2"/>
  <c r="S45" i="2"/>
  <c r="O45" i="2"/>
  <c r="Q44" i="2"/>
  <c r="N43" i="2"/>
  <c r="Q41" i="2"/>
  <c r="N40" i="2"/>
  <c r="N38" i="2"/>
  <c r="S35" i="2"/>
  <c r="O35" i="2"/>
  <c r="Q34" i="2"/>
  <c r="N32" i="2"/>
  <c r="Q30" i="2"/>
  <c r="S29" i="2"/>
  <c r="O29" i="2"/>
  <c r="Q26" i="2"/>
  <c r="N25" i="2"/>
  <c r="P24" i="2"/>
  <c r="R23" i="2"/>
  <c r="B45" i="2"/>
  <c r="Q27" i="2"/>
  <c r="S55" i="2"/>
  <c r="Q52" i="2"/>
  <c r="N49" i="2"/>
  <c r="N47" i="2"/>
  <c r="R45" i="2"/>
  <c r="Q43" i="2"/>
  <c r="N42" i="2"/>
  <c r="R35" i="2"/>
  <c r="N31" i="2"/>
  <c r="Q25" i="2"/>
  <c r="S24" i="2"/>
  <c r="O24" i="2"/>
  <c r="J55" i="2"/>
  <c r="H47" i="2"/>
  <c r="J23" i="2"/>
  <c r="C46" i="2"/>
  <c r="B29" i="2"/>
  <c r="N53" i="2"/>
  <c r="Q38" i="2"/>
  <c r="N26" i="2"/>
  <c r="R24" i="2"/>
  <c r="N22" i="2"/>
  <c r="J24" i="2"/>
  <c r="B35" i="2"/>
  <c r="E21" i="2"/>
  <c r="H21" i="2" s="1"/>
  <c r="E22" i="2"/>
  <c r="H22" i="2" s="1"/>
  <c r="E25" i="2"/>
  <c r="E26" i="2"/>
  <c r="H26" i="2" s="1"/>
  <c r="E28" i="2"/>
  <c r="H28" i="2" s="1"/>
  <c r="E30" i="2"/>
  <c r="E31" i="2"/>
  <c r="E32" i="2"/>
  <c r="H32" i="2" s="1"/>
  <c r="E33" i="2"/>
  <c r="H33" i="2" s="1"/>
  <c r="E34" i="2"/>
  <c r="H34" i="2" s="1"/>
  <c r="E36" i="2"/>
  <c r="E37" i="2"/>
  <c r="H37" i="2" s="1"/>
  <c r="E38" i="2"/>
  <c r="H38" i="2" s="1"/>
  <c r="E39" i="2"/>
  <c r="E40" i="2"/>
  <c r="H40" i="2" s="1"/>
  <c r="E41" i="2"/>
  <c r="H41" i="2" s="1"/>
  <c r="E42" i="2"/>
  <c r="H42" i="2" s="1"/>
  <c r="E43" i="2"/>
  <c r="H43" i="2" s="1"/>
  <c r="E44" i="2"/>
  <c r="E48" i="2"/>
  <c r="H48" i="2" s="1"/>
  <c r="E49" i="2"/>
  <c r="H49" i="2" s="1"/>
  <c r="E50" i="2"/>
  <c r="H50" i="2" s="1"/>
  <c r="E51" i="2"/>
  <c r="E52" i="2"/>
  <c r="H52" i="2" s="1"/>
  <c r="E53" i="2"/>
  <c r="H53" i="2" s="1"/>
  <c r="E54" i="2"/>
  <c r="E55" i="2"/>
  <c r="H25" i="2" l="1"/>
  <c r="E24" i="2"/>
  <c r="H24" i="2" s="1"/>
  <c r="E45" i="2"/>
  <c r="H36" i="2"/>
  <c r="E35" i="2"/>
  <c r="H35" i="2" s="1"/>
  <c r="H30" i="2"/>
  <c r="E29" i="2"/>
  <c r="H29" i="2" s="1"/>
  <c r="Q29" i="2"/>
  <c r="N29" i="2"/>
  <c r="Q45" i="2"/>
  <c r="N45" i="2"/>
  <c r="J46" i="2"/>
  <c r="S46" i="2"/>
  <c r="P46" i="2"/>
  <c r="Q35" i="2"/>
  <c r="N35" i="2"/>
  <c r="O46" i="2"/>
  <c r="R46" i="2"/>
  <c r="I46" i="2"/>
  <c r="H55" i="2"/>
  <c r="R20" i="2"/>
  <c r="J20" i="2"/>
  <c r="S20" i="2"/>
  <c r="N24" i="2"/>
  <c r="Q24" i="2"/>
  <c r="H45" i="2" l="1"/>
  <c r="E46" i="2"/>
  <c r="H46" i="2" s="1"/>
  <c r="S18" i="2"/>
  <c r="P18" i="2"/>
  <c r="J18" i="2"/>
  <c r="O18" i="2"/>
  <c r="R18" i="2"/>
  <c r="Q23" i="2"/>
  <c r="N23" i="2"/>
  <c r="S19" i="2" l="1"/>
  <c r="P19" i="2"/>
  <c r="J19" i="2"/>
  <c r="O19" i="2"/>
  <c r="R19" i="2"/>
  <c r="B18" i="2"/>
  <c r="Q20" i="2"/>
  <c r="N20" i="2"/>
  <c r="B19" i="2" l="1"/>
  <c r="Q18" i="2"/>
  <c r="N18" i="2"/>
  <c r="Q19" i="2" l="1"/>
  <c r="N19" i="2"/>
  <c r="I27" i="2"/>
  <c r="I23" i="2"/>
  <c r="E27" i="2"/>
  <c r="H23" i="2" l="1"/>
  <c r="H27" i="2"/>
  <c r="I20" i="2" l="1"/>
  <c r="F18" i="2"/>
  <c r="H20" i="2"/>
  <c r="E18" i="2"/>
  <c r="I18" i="2" l="1"/>
  <c r="F19" i="2"/>
  <c r="I19" i="2" s="1"/>
  <c r="E19" i="2"/>
  <c r="H19" i="2" s="1"/>
  <c r="H18" i="2"/>
</calcChain>
</file>

<file path=xl/sharedStrings.xml><?xml version="1.0" encoding="utf-8"?>
<sst xmlns="http://schemas.openxmlformats.org/spreadsheetml/2006/main" count="73" uniqueCount="55">
  <si>
    <t>Анализ поступлений налоговых и неналоговых доходов в консолидированный бюджет Республики Алтай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</si>
  <si>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</si>
  <si>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</si>
  <si>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</si>
  <si>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</si>
  <si>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</si>
  <si>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</si>
  <si>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</si>
  <si>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</si>
  <si>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</si>
  <si>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</si>
  <si>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</si>
  <si>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</si>
  <si>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</si>
  <si>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</si>
  <si>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</si>
  <si>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</si>
  <si>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</si>
  <si>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</si>
  <si>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</si>
  <si>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</si>
  <si>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</si>
  <si>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</si>
  <si>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</si>
  <si>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</si>
  <si>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</si>
  <si>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</si>
  <si>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</si>
  <si>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</si>
  <si>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</si>
  <si>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</si>
  <si>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</si>
  <si>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</si>
  <si>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</si>
  <si>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</si>
  <si>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</si>
  <si>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</si>
  <si>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</si>
  <si>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</si>
  <si>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</si>
  <si>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</si>
  <si>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</si>
  <si>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</si>
  <si>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</si>
  <si>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</si>
  <si>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</si>
  <si>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</si>
  <si>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</si>
  <si>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</si>
  <si>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</si>
  <si>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</si>
  <si>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</si>
  <si>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</si>
  <si>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</si>
  <si>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по состоянию на  1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</si>
</sst>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5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4" fontId="20" fillId="0" borderId="8" xfId="30" applyNumberFormat="1" applyFont="1" applyBorder="1" applyAlignment="1" applyProtection="1">
      <alignment vertical="center" wrapTex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27" fillId="0" borderId="8" xfId="43" applyNumberFormat="1" applyFont="1" applyBorder="1" applyAlignment="1" applyProtection="1">
      <alignment vertical="center" wrapText="1"/>
    </xf>
    <xf numFmtId="165" fontId="21" fillId="0" borderId="8" xfId="45" applyNumberFormat="1" applyFont="1" applyFill="1" applyBorder="1" applyAlignment="1" applyProtection="1">
      <alignment horizontal="right" vertical="center" shrinkToFit="1"/>
    </xf>
    <xf numFmtId="10" fontId="1" fillId="0" borderId="1" xfId="2" applyNumberFormat="1" applyProtection="1"/>
    <xf numFmtId="49" fontId="1" fillId="0" borderId="1" xfId="1" applyNumberFormat="1" applyFill="1" applyProtection="1"/>
    <xf numFmtId="164" fontId="28" fillId="6" borderId="8" xfId="25" applyNumberFormat="1" applyFont="1" applyFill="1" applyBorder="1" applyAlignment="1" applyProtection="1">
      <alignment vertical="center" wrapText="1"/>
    </xf>
    <xf numFmtId="164" fontId="28" fillId="7" borderId="8" xfId="25" applyNumberFormat="1" applyFont="1" applyFill="1" applyBorder="1" applyAlignment="1" applyProtection="1">
      <alignment vertical="center" wrapText="1"/>
    </xf>
    <xf numFmtId="164" fontId="28" fillId="6" borderId="8" xfId="28" applyNumberFormat="1" applyFont="1" applyFill="1" applyBorder="1" applyAlignment="1" applyProtection="1">
      <alignment vertical="center" wrapText="1"/>
    </xf>
    <xf numFmtId="166" fontId="22" fillId="5" borderId="8" xfId="45" applyNumberFormat="1" applyFont="1" applyFill="1" applyBorder="1" applyAlignment="1" applyProtection="1">
      <alignment horizontal="right" vertical="center" shrinkToFi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topLeftCell="A4" zoomScaleNormal="100" zoomScaleSheetLayoutView="100" workbookViewId="0">
      <selection activeCell="Q23" sqref="Q23"/>
    </sheetView>
  </sheetViews>
  <sheetFormatPr defaultRowHeight="15" x14ac:dyDescent="0.25"/>
  <cols>
    <col min="1" max="1" width="46.4257812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7.5703125" style="1" customWidth="1"/>
    <col min="16" max="16" width="7.7109375" style="1" customWidth="1"/>
    <col min="17" max="19" width="9.85546875" style="1" customWidth="1"/>
    <col min="20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9"/>
      <c r="S1" s="49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0"/>
      <c r="S2" s="50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49"/>
      <c r="S3" s="49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19" ht="17.649999999999999" hidden="1" customHeight="1" x14ac:dyDescent="0.3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1:19" ht="15.75" x14ac:dyDescent="0.25">
      <c r="A7" s="52" t="s">
        <v>54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</row>
    <row r="8" spans="1:19" ht="26.25" hidden="1" customHeight="1" x14ac:dyDescent="0.25">
      <c r="A8" s="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spans="1:19" ht="15.2" hidden="1" customHeight="1" x14ac:dyDescent="0.25">
      <c r="A9" s="8"/>
      <c r="B9" s="3"/>
      <c r="C9" s="3"/>
      <c r="D9" s="3"/>
      <c r="E9" s="53" t="s">
        <v>1</v>
      </c>
      <c r="F9" s="53"/>
      <c r="G9" s="5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4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9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0"/>
      <c r="B12" s="4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4" t="s">
        <v>3</v>
      </c>
      <c r="B13" s="54" t="s">
        <v>4</v>
      </c>
      <c r="C13" s="55"/>
      <c r="D13" s="55"/>
      <c r="E13" s="56" t="s">
        <v>5</v>
      </c>
      <c r="F13" s="57"/>
      <c r="G13" s="57"/>
      <c r="H13" s="58" t="s">
        <v>6</v>
      </c>
      <c r="I13" s="59"/>
      <c r="J13" s="59"/>
      <c r="K13" s="54" t="s">
        <v>7</v>
      </c>
      <c r="L13" s="55"/>
      <c r="M13" s="55"/>
      <c r="N13" s="58" t="s">
        <v>8</v>
      </c>
      <c r="O13" s="59"/>
      <c r="P13" s="59"/>
      <c r="Q13" s="54" t="s">
        <v>9</v>
      </c>
      <c r="R13" s="55"/>
      <c r="S13" s="55"/>
    </row>
    <row r="14" spans="1:19" ht="7.5" customHeight="1" x14ac:dyDescent="0.25">
      <c r="A14" s="55"/>
      <c r="B14" s="55"/>
      <c r="C14" s="55"/>
      <c r="D14" s="55"/>
      <c r="E14" s="57"/>
      <c r="F14" s="57"/>
      <c r="G14" s="57"/>
      <c r="H14" s="59"/>
      <c r="I14" s="59"/>
      <c r="J14" s="59"/>
      <c r="K14" s="55"/>
      <c r="L14" s="55"/>
      <c r="M14" s="55"/>
      <c r="N14" s="59"/>
      <c r="O14" s="59"/>
      <c r="P14" s="59"/>
      <c r="Q14" s="55"/>
      <c r="R14" s="55"/>
      <c r="S14" s="55"/>
    </row>
    <row r="15" spans="1:19" ht="15" customHeight="1" x14ac:dyDescent="0.25">
      <c r="A15" s="55"/>
      <c r="B15" s="54" t="s">
        <v>10</v>
      </c>
      <c r="C15" s="54" t="s">
        <v>11</v>
      </c>
      <c r="D15" s="55"/>
      <c r="E15" s="54" t="s">
        <v>10</v>
      </c>
      <c r="F15" s="54" t="s">
        <v>11</v>
      </c>
      <c r="G15" s="55"/>
      <c r="H15" s="60" t="s">
        <v>12</v>
      </c>
      <c r="I15" s="60" t="s">
        <v>11</v>
      </c>
      <c r="J15" s="61"/>
      <c r="K15" s="54" t="s">
        <v>12</v>
      </c>
      <c r="L15" s="54" t="s">
        <v>11</v>
      </c>
      <c r="M15" s="55"/>
      <c r="N15" s="60" t="s">
        <v>12</v>
      </c>
      <c r="O15" s="60" t="s">
        <v>11</v>
      </c>
      <c r="P15" s="61"/>
      <c r="Q15" s="54" t="s">
        <v>12</v>
      </c>
      <c r="R15" s="54" t="s">
        <v>11</v>
      </c>
      <c r="S15" s="55"/>
    </row>
    <row r="16" spans="1:19" ht="17.25" customHeight="1" x14ac:dyDescent="0.25">
      <c r="A16" s="55"/>
      <c r="B16" s="55"/>
      <c r="C16" s="11" t="s">
        <v>13</v>
      </c>
      <c r="D16" s="12" t="s">
        <v>14</v>
      </c>
      <c r="E16" s="55"/>
      <c r="F16" s="12" t="s">
        <v>13</v>
      </c>
      <c r="G16" s="12" t="s">
        <v>14</v>
      </c>
      <c r="H16" s="61"/>
      <c r="I16" s="13" t="s">
        <v>13</v>
      </c>
      <c r="J16" s="13" t="s">
        <v>15</v>
      </c>
      <c r="K16" s="55"/>
      <c r="L16" s="12" t="s">
        <v>13</v>
      </c>
      <c r="M16" s="12" t="s">
        <v>15</v>
      </c>
      <c r="N16" s="61"/>
      <c r="O16" s="13" t="s">
        <v>13</v>
      </c>
      <c r="P16" s="13" t="s">
        <v>15</v>
      </c>
      <c r="Q16" s="55"/>
      <c r="R16" s="12" t="s">
        <v>13</v>
      </c>
      <c r="S16" s="12" t="s">
        <v>15</v>
      </c>
    </row>
    <row r="17" spans="1:19" ht="10.7" hidden="1" customHeight="1" x14ac:dyDescent="0.25">
      <c r="A17" s="14">
        <v>1</v>
      </c>
      <c r="B17" s="15">
        <v>3</v>
      </c>
      <c r="C17" s="15">
        <v>4</v>
      </c>
      <c r="D17" s="15">
        <v>5</v>
      </c>
      <c r="E17" s="15">
        <v>6</v>
      </c>
      <c r="F17" s="15">
        <v>7</v>
      </c>
      <c r="G17" s="15">
        <v>8</v>
      </c>
      <c r="H17" s="16">
        <v>9</v>
      </c>
      <c r="I17" s="16">
        <v>10</v>
      </c>
      <c r="J17" s="16">
        <v>11</v>
      </c>
      <c r="K17" s="15">
        <v>12</v>
      </c>
      <c r="L17" s="15">
        <v>13</v>
      </c>
      <c r="M17" s="15">
        <v>14</v>
      </c>
      <c r="N17" s="16">
        <v>15</v>
      </c>
      <c r="O17" s="16">
        <v>16</v>
      </c>
      <c r="P17" s="16">
        <v>17</v>
      </c>
      <c r="Q17" s="15">
        <v>18</v>
      </c>
      <c r="R17" s="15">
        <v>19</v>
      </c>
      <c r="S17" s="15">
        <v>20</v>
      </c>
    </row>
    <row r="18" spans="1:19" ht="21" customHeight="1" x14ac:dyDescent="0.25">
      <c r="A18" s="45" t="s">
        <v>16</v>
      </c>
      <c r="B18" s="17">
        <f>B20+B45</f>
        <v>871935.73</v>
      </c>
      <c r="C18" s="17">
        <f t="shared" ref="C18:G18" si="0">C20+C45</f>
        <v>640873.68299999996</v>
      </c>
      <c r="D18" s="17">
        <f t="shared" si="0"/>
        <v>231079.96899999998</v>
      </c>
      <c r="E18" s="17">
        <f t="shared" si="0"/>
        <v>21856158.714000002</v>
      </c>
      <c r="F18" s="17">
        <f t="shared" si="0"/>
        <v>15226977.800000001</v>
      </c>
      <c r="G18" s="17">
        <f t="shared" si="0"/>
        <v>6629505.9139999989</v>
      </c>
      <c r="H18" s="18">
        <f>B18*100/E18</f>
        <v>3.9894280665224122</v>
      </c>
      <c r="I18" s="18">
        <f t="shared" ref="I18:J18" si="1">C18*100/F18</f>
        <v>4.2088042119559663</v>
      </c>
      <c r="J18" s="18">
        <f t="shared" si="1"/>
        <v>3.485628823590186</v>
      </c>
      <c r="K18" s="17">
        <v>983280.31599999999</v>
      </c>
      <c r="L18" s="17">
        <v>738832.99800000002</v>
      </c>
      <c r="M18" s="17">
        <v>244576.128</v>
      </c>
      <c r="N18" s="18">
        <f>B18*100/K18</f>
        <v>88.676211230084263</v>
      </c>
      <c r="O18" s="18">
        <f t="shared" ref="O18:P18" si="2">C18*100/L18</f>
        <v>86.741345437308141</v>
      </c>
      <c r="P18" s="18">
        <f t="shared" si="2"/>
        <v>94.481816720886187</v>
      </c>
      <c r="Q18" s="17">
        <f>B18-K18</f>
        <v>-111344.58600000001</v>
      </c>
      <c r="R18" s="17">
        <f t="shared" ref="R18:S18" si="3">C18-L18</f>
        <v>-97959.315000000061</v>
      </c>
      <c r="S18" s="17">
        <f t="shared" si="3"/>
        <v>-13496.159000000014</v>
      </c>
    </row>
    <row r="19" spans="1:19" ht="27" customHeight="1" x14ac:dyDescent="0.25">
      <c r="A19" s="46" t="s">
        <v>17</v>
      </c>
      <c r="B19" s="20">
        <f>B18-B55</f>
        <v>664681.31400000001</v>
      </c>
      <c r="C19" s="20">
        <f t="shared" ref="C19:G19" si="4">C18-C55</f>
        <v>450553.23899999994</v>
      </c>
      <c r="D19" s="20">
        <f t="shared" si="4"/>
        <v>214145.99699999997</v>
      </c>
      <c r="E19" s="20">
        <f t="shared" si="4"/>
        <v>18822015.141000003</v>
      </c>
      <c r="F19" s="20">
        <f t="shared" si="4"/>
        <v>12410215</v>
      </c>
      <c r="G19" s="20">
        <f t="shared" si="4"/>
        <v>6412125.1409999989</v>
      </c>
      <c r="H19" s="21">
        <f t="shared" ref="H19:H55" si="5">B19*100/E19</f>
        <v>3.5314035666251509</v>
      </c>
      <c r="I19" s="21">
        <f t="shared" ref="I19:I55" si="6">C19*100/F19</f>
        <v>3.6305030895919201</v>
      </c>
      <c r="J19" s="21">
        <f t="shared" ref="J19:J55" si="7">D19*100/G19</f>
        <v>3.3397039560366868</v>
      </c>
      <c r="K19" s="20">
        <f>K18-K55</f>
        <v>773808.16999999993</v>
      </c>
      <c r="L19" s="20">
        <f t="shared" ref="L19:M19" si="8">L18-L55</f>
        <v>546077.65</v>
      </c>
      <c r="M19" s="20">
        <f t="shared" si="8"/>
        <v>227859.33</v>
      </c>
      <c r="N19" s="21">
        <f t="shared" ref="N19:N55" si="9">B19*100/K19</f>
        <v>85.897427782392114</v>
      </c>
      <c r="O19" s="21">
        <f t="shared" ref="O19:O55" si="10">C19*100/L19</f>
        <v>82.507174391773745</v>
      </c>
      <c r="P19" s="21">
        <f t="shared" ref="P19:P55" si="11">D19*100/M19</f>
        <v>93.981667110142013</v>
      </c>
      <c r="Q19" s="20">
        <f t="shared" ref="Q19:Q55" si="12">B19-K19</f>
        <v>-109126.85599999991</v>
      </c>
      <c r="R19" s="20">
        <f t="shared" ref="R19:R55" si="13">C19-L19</f>
        <v>-95524.41100000008</v>
      </c>
      <c r="S19" s="20">
        <f t="shared" ref="S19:S55" si="14">D19-M19</f>
        <v>-13713.333000000013</v>
      </c>
    </row>
    <row r="20" spans="1:19" ht="21.75" customHeight="1" x14ac:dyDescent="0.25">
      <c r="A20" s="47" t="s">
        <v>18</v>
      </c>
      <c r="B20" s="17">
        <f>B21+B22+B23+B28+B29+B35+B41+B43+B44</f>
        <v>714734.01699999999</v>
      </c>
      <c r="C20" s="17">
        <f t="shared" ref="C20:G20" si="15">C21+C22+C23+C28+C29+C35+C41+C43+C44</f>
        <v>510458.58399999997</v>
      </c>
      <c r="D20" s="17">
        <f t="shared" si="15"/>
        <v>204275.43299999999</v>
      </c>
      <c r="E20" s="17">
        <f t="shared" si="15"/>
        <v>20175169.692000002</v>
      </c>
      <c r="F20" s="17">
        <f t="shared" si="15"/>
        <v>13972680</v>
      </c>
      <c r="G20" s="17">
        <f t="shared" si="15"/>
        <v>6202489.6919999989</v>
      </c>
      <c r="H20" s="18">
        <f t="shared" si="5"/>
        <v>3.5426419103845821</v>
      </c>
      <c r="I20" s="18">
        <f t="shared" si="6"/>
        <v>3.6532618223561979</v>
      </c>
      <c r="J20" s="18">
        <f t="shared" si="7"/>
        <v>3.2934425229835602</v>
      </c>
      <c r="K20" s="17">
        <v>717907.42200000002</v>
      </c>
      <c r="L20" s="17">
        <v>515721.821</v>
      </c>
      <c r="M20" s="17">
        <v>202185.601</v>
      </c>
      <c r="N20" s="18">
        <f t="shared" si="9"/>
        <v>99.557964592264653</v>
      </c>
      <c r="O20" s="18">
        <f t="shared" si="10"/>
        <v>98.979442640260118</v>
      </c>
      <c r="P20" s="18">
        <f t="shared" si="11"/>
        <v>101.03362058903492</v>
      </c>
      <c r="Q20" s="17">
        <f t="shared" si="12"/>
        <v>-3173.4050000000279</v>
      </c>
      <c r="R20" s="17">
        <f t="shared" si="13"/>
        <v>-5263.2370000000228</v>
      </c>
      <c r="S20" s="17">
        <f t="shared" si="14"/>
        <v>2089.8319999999949</v>
      </c>
    </row>
    <row r="21" spans="1:19" x14ac:dyDescent="0.25">
      <c r="A21" s="22" t="s">
        <v>19</v>
      </c>
      <c r="B21" s="23">
        <f>C21+D21</f>
        <v>122411.58900000001</v>
      </c>
      <c r="C21" s="23">
        <v>122411.58900000001</v>
      </c>
      <c r="D21" s="23">
        <v>0</v>
      </c>
      <c r="E21" s="23">
        <f t="shared" ref="E21:E55" si="16">F21+G21</f>
        <v>2219327</v>
      </c>
      <c r="F21" s="23">
        <v>2219327</v>
      </c>
      <c r="G21" s="23">
        <v>0</v>
      </c>
      <c r="H21" s="24">
        <f t="shared" si="5"/>
        <v>5.5157076447049036</v>
      </c>
      <c r="I21" s="24">
        <f t="shared" si="6"/>
        <v>5.5157076447049036</v>
      </c>
      <c r="J21" s="24"/>
      <c r="K21" s="23">
        <v>141561.255</v>
      </c>
      <c r="L21" s="23">
        <v>141561.255</v>
      </c>
      <c r="M21" s="23">
        <v>0</v>
      </c>
      <c r="N21" s="24">
        <f t="shared" si="9"/>
        <v>86.472523149077759</v>
      </c>
      <c r="O21" s="24">
        <f t="shared" si="10"/>
        <v>86.472523149077759</v>
      </c>
      <c r="P21" s="24"/>
      <c r="Q21" s="23">
        <f t="shared" si="12"/>
        <v>-19149.665999999997</v>
      </c>
      <c r="R21" s="23">
        <f t="shared" si="13"/>
        <v>-19149.665999999997</v>
      </c>
      <c r="S21" s="23">
        <f t="shared" si="14"/>
        <v>0</v>
      </c>
    </row>
    <row r="22" spans="1:19" x14ac:dyDescent="0.25">
      <c r="A22" s="22" t="s">
        <v>20</v>
      </c>
      <c r="B22" s="23">
        <f>C22+D22</f>
        <v>285252.36599999998</v>
      </c>
      <c r="C22" s="23">
        <v>157857.04199999999</v>
      </c>
      <c r="D22" s="23">
        <v>127395.32399999999</v>
      </c>
      <c r="E22" s="23">
        <f t="shared" si="16"/>
        <v>10980600.710000001</v>
      </c>
      <c r="F22" s="23">
        <v>6895095</v>
      </c>
      <c r="G22" s="23">
        <v>4085505.71</v>
      </c>
      <c r="H22" s="24">
        <f t="shared" si="5"/>
        <v>2.5977847071719991</v>
      </c>
      <c r="I22" s="24">
        <f t="shared" si="6"/>
        <v>2.2894106897729474</v>
      </c>
      <c r="J22" s="24">
        <f t="shared" si="7"/>
        <v>3.1182265560950588</v>
      </c>
      <c r="K22" s="23">
        <v>259034.45600000001</v>
      </c>
      <c r="L22" s="23">
        <v>147474.64199999999</v>
      </c>
      <c r="M22" s="23">
        <v>111559.814</v>
      </c>
      <c r="N22" s="24">
        <f t="shared" si="9"/>
        <v>110.12139867601242</v>
      </c>
      <c r="O22" s="24">
        <f t="shared" si="10"/>
        <v>107.0401255830816</v>
      </c>
      <c r="P22" s="24">
        <f t="shared" si="11"/>
        <v>114.19463643064158</v>
      </c>
      <c r="Q22" s="23">
        <f t="shared" si="12"/>
        <v>26217.909999999974</v>
      </c>
      <c r="R22" s="23">
        <f t="shared" si="13"/>
        <v>10382.399999999994</v>
      </c>
      <c r="S22" s="23">
        <f t="shared" si="14"/>
        <v>15835.509999999995</v>
      </c>
    </row>
    <row r="23" spans="1:19" x14ac:dyDescent="0.25">
      <c r="A23" s="25" t="s">
        <v>21</v>
      </c>
      <c r="B23" s="26">
        <f>B24+B27</f>
        <v>231982.25999999998</v>
      </c>
      <c r="C23" s="26">
        <f t="shared" ref="C23:G23" si="17">C24+C27</f>
        <v>215048.288</v>
      </c>
      <c r="D23" s="26">
        <f t="shared" si="17"/>
        <v>16933.972000000002</v>
      </c>
      <c r="E23" s="26">
        <f t="shared" si="17"/>
        <v>2794514.773</v>
      </c>
      <c r="F23" s="26">
        <f t="shared" si="17"/>
        <v>2577134</v>
      </c>
      <c r="G23" s="26">
        <f t="shared" si="17"/>
        <v>217380.77299999999</v>
      </c>
      <c r="H23" s="48">
        <f t="shared" si="5"/>
        <v>8.3013431255172669</v>
      </c>
      <c r="I23" s="48">
        <f t="shared" si="6"/>
        <v>8.3444744433157148</v>
      </c>
      <c r="J23" s="48">
        <f t="shared" si="7"/>
        <v>7.7900045005360266</v>
      </c>
      <c r="K23" s="26">
        <v>223165.264</v>
      </c>
      <c r="L23" s="26">
        <v>206448.465</v>
      </c>
      <c r="M23" s="26">
        <v>16716.797999999999</v>
      </c>
      <c r="N23" s="48">
        <f t="shared" si="9"/>
        <v>103.95088188993425</v>
      </c>
      <c r="O23" s="48">
        <f t="shared" si="10"/>
        <v>104.16560278130429</v>
      </c>
      <c r="P23" s="48">
        <f t="shared" si="11"/>
        <v>101.29913635374432</v>
      </c>
      <c r="Q23" s="26">
        <f t="shared" si="12"/>
        <v>8816.9959999999846</v>
      </c>
      <c r="R23" s="26">
        <f t="shared" si="13"/>
        <v>8599.823000000004</v>
      </c>
      <c r="S23" s="26">
        <f t="shared" si="14"/>
        <v>217.17400000000271</v>
      </c>
    </row>
    <row r="24" spans="1:19" x14ac:dyDescent="0.25">
      <c r="A24" s="19" t="s">
        <v>22</v>
      </c>
      <c r="B24" s="20">
        <f>B25+B26</f>
        <v>192567.25099999999</v>
      </c>
      <c r="C24" s="20">
        <f t="shared" ref="C24:F24" si="18">C25+C26</f>
        <v>175633.27900000001</v>
      </c>
      <c r="D24" s="20">
        <f t="shared" si="18"/>
        <v>16933.972000000002</v>
      </c>
      <c r="E24" s="20">
        <f t="shared" si="18"/>
        <v>2509478.773</v>
      </c>
      <c r="F24" s="20">
        <f t="shared" si="18"/>
        <v>2292098</v>
      </c>
      <c r="G24" s="20">
        <f>G25</f>
        <v>217380.77299999999</v>
      </c>
      <c r="H24" s="48">
        <f t="shared" si="5"/>
        <v>7.6735955319435565</v>
      </c>
      <c r="I24" s="48">
        <f t="shared" si="6"/>
        <v>7.6625553968460345</v>
      </c>
      <c r="J24" s="48">
        <f t="shared" si="7"/>
        <v>7.7900045005360266</v>
      </c>
      <c r="K24" s="20">
        <v>192172.30900000001</v>
      </c>
      <c r="L24" s="20">
        <v>175455.511</v>
      </c>
      <c r="M24" s="20">
        <v>16716.797999999999</v>
      </c>
      <c r="N24" s="48">
        <f t="shared" si="9"/>
        <v>100.20551452082515</v>
      </c>
      <c r="O24" s="48">
        <f t="shared" si="10"/>
        <v>100.10131799165887</v>
      </c>
      <c r="P24" s="48">
        <f t="shared" si="11"/>
        <v>101.29913635374432</v>
      </c>
      <c r="Q24" s="20">
        <f t="shared" si="12"/>
        <v>394.94199999998091</v>
      </c>
      <c r="R24" s="20">
        <f t="shared" si="13"/>
        <v>177.76800000001094</v>
      </c>
      <c r="S24" s="20">
        <f t="shared" si="14"/>
        <v>217.17400000000271</v>
      </c>
    </row>
    <row r="25" spans="1:19" ht="15.75" customHeight="1" x14ac:dyDescent="0.25">
      <c r="A25" s="27" t="s">
        <v>23</v>
      </c>
      <c r="B25" s="28">
        <f>C25+D25</f>
        <v>112893.147</v>
      </c>
      <c r="C25" s="28">
        <v>95959.175000000003</v>
      </c>
      <c r="D25" s="28">
        <v>16933.972000000002</v>
      </c>
      <c r="E25" s="28">
        <f t="shared" si="16"/>
        <v>1469693.773</v>
      </c>
      <c r="F25" s="28">
        <v>1252313</v>
      </c>
      <c r="G25" s="28">
        <v>217380.77299999999</v>
      </c>
      <c r="H25" s="24">
        <f t="shared" si="5"/>
        <v>7.6814060911177302</v>
      </c>
      <c r="I25" s="24">
        <f t="shared" si="6"/>
        <v>7.6625552078434067</v>
      </c>
      <c r="J25" s="24">
        <f t="shared" si="7"/>
        <v>7.7900045005360266</v>
      </c>
      <c r="K25" s="28">
        <v>111445.321</v>
      </c>
      <c r="L25" s="28">
        <v>94728.523000000001</v>
      </c>
      <c r="M25" s="28">
        <v>16716.797999999999</v>
      </c>
      <c r="N25" s="24">
        <f t="shared" si="9"/>
        <v>101.29913574388645</v>
      </c>
      <c r="O25" s="24">
        <f t="shared" si="10"/>
        <v>101.29913563626448</v>
      </c>
      <c r="P25" s="24">
        <f t="shared" si="11"/>
        <v>101.29913635374432</v>
      </c>
      <c r="Q25" s="28">
        <f t="shared" si="12"/>
        <v>1447.8260000000009</v>
      </c>
      <c r="R25" s="28">
        <f t="shared" si="13"/>
        <v>1230.6520000000019</v>
      </c>
      <c r="S25" s="28">
        <f t="shared" si="14"/>
        <v>217.17400000000271</v>
      </c>
    </row>
    <row r="26" spans="1:19" x14ac:dyDescent="0.25">
      <c r="A26" s="27" t="s">
        <v>24</v>
      </c>
      <c r="B26" s="28">
        <f t="shared" ref="B26:B28" si="19">C26+D26</f>
        <v>79674.104000000007</v>
      </c>
      <c r="C26" s="28">
        <v>79674.104000000007</v>
      </c>
      <c r="D26" s="28">
        <v>0</v>
      </c>
      <c r="E26" s="28">
        <f t="shared" si="16"/>
        <v>1039785</v>
      </c>
      <c r="F26" s="28">
        <v>1039785</v>
      </c>
      <c r="G26" s="28">
        <v>0</v>
      </c>
      <c r="H26" s="24">
        <f t="shared" si="5"/>
        <v>7.6625556244800608</v>
      </c>
      <c r="I26" s="24">
        <f t="shared" si="6"/>
        <v>7.6625556244800608</v>
      </c>
      <c r="J26" s="24"/>
      <c r="K26" s="28">
        <v>80726.989000000001</v>
      </c>
      <c r="L26" s="28">
        <v>80726.989000000001</v>
      </c>
      <c r="M26" s="28">
        <v>0</v>
      </c>
      <c r="N26" s="24">
        <f t="shared" si="9"/>
        <v>98.695745979080186</v>
      </c>
      <c r="O26" s="24">
        <f t="shared" si="10"/>
        <v>98.695745979080186</v>
      </c>
      <c r="P26" s="24"/>
      <c r="Q26" s="28">
        <f t="shared" si="12"/>
        <v>-1052.8849999999948</v>
      </c>
      <c r="R26" s="28">
        <f t="shared" si="13"/>
        <v>-1052.8849999999948</v>
      </c>
      <c r="S26" s="28">
        <f t="shared" si="14"/>
        <v>0</v>
      </c>
    </row>
    <row r="27" spans="1:19" x14ac:dyDescent="0.25">
      <c r="A27" s="27" t="s">
        <v>25</v>
      </c>
      <c r="B27" s="28">
        <f t="shared" si="19"/>
        <v>39415.008999999998</v>
      </c>
      <c r="C27" s="28">
        <v>39415.008999999998</v>
      </c>
      <c r="D27" s="28">
        <v>0</v>
      </c>
      <c r="E27" s="28">
        <f t="shared" si="16"/>
        <v>285036</v>
      </c>
      <c r="F27" s="28">
        <v>285036</v>
      </c>
      <c r="G27" s="28">
        <v>0</v>
      </c>
      <c r="H27" s="24">
        <f t="shared" si="5"/>
        <v>13.828081014328014</v>
      </c>
      <c r="I27" s="24">
        <f t="shared" si="6"/>
        <v>13.828081014328014</v>
      </c>
      <c r="J27" s="24"/>
      <c r="K27" s="28">
        <v>30992.954000000002</v>
      </c>
      <c r="L27" s="28">
        <v>30992.954000000002</v>
      </c>
      <c r="M27" s="28">
        <v>0</v>
      </c>
      <c r="N27" s="24">
        <f t="shared" si="9"/>
        <v>127.17409576383069</v>
      </c>
      <c r="O27" s="24">
        <f t="shared" si="10"/>
        <v>127.17409576383069</v>
      </c>
      <c r="P27" s="24"/>
      <c r="Q27" s="28">
        <f t="shared" si="12"/>
        <v>8422.0549999999967</v>
      </c>
      <c r="R27" s="28">
        <f t="shared" si="13"/>
        <v>8422.0549999999967</v>
      </c>
      <c r="S27" s="28">
        <f t="shared" si="14"/>
        <v>0</v>
      </c>
    </row>
    <row r="28" spans="1:19" x14ac:dyDescent="0.25">
      <c r="A28" s="29" t="s">
        <v>26</v>
      </c>
      <c r="B28" s="42">
        <f t="shared" si="19"/>
        <v>15462.945</v>
      </c>
      <c r="C28" s="30">
        <v>0</v>
      </c>
      <c r="D28" s="30">
        <v>15462.945</v>
      </c>
      <c r="E28" s="30">
        <f t="shared" si="16"/>
        <v>184130.04399999999</v>
      </c>
      <c r="F28" s="30">
        <v>0</v>
      </c>
      <c r="G28" s="30">
        <v>184130.04399999999</v>
      </c>
      <c r="H28" s="24">
        <f t="shared" si="5"/>
        <v>8.3978391923916558</v>
      </c>
      <c r="I28" s="24"/>
      <c r="J28" s="24">
        <f t="shared" si="7"/>
        <v>8.3978391923916558</v>
      </c>
      <c r="K28" s="30">
        <v>0</v>
      </c>
      <c r="L28" s="30">
        <v>0</v>
      </c>
      <c r="M28" s="30">
        <v>0</v>
      </c>
      <c r="N28" s="24"/>
      <c r="O28" s="24"/>
      <c r="P28" s="24"/>
      <c r="Q28" s="28">
        <f t="shared" si="12"/>
        <v>15462.945</v>
      </c>
      <c r="R28" s="28">
        <f t="shared" si="13"/>
        <v>0</v>
      </c>
      <c r="S28" s="28">
        <f t="shared" si="14"/>
        <v>15462.945</v>
      </c>
    </row>
    <row r="29" spans="1:19" x14ac:dyDescent="0.25">
      <c r="A29" s="31" t="s">
        <v>27</v>
      </c>
      <c r="B29" s="26">
        <f>B30+B31+B32+B33+B34</f>
        <v>11173.214</v>
      </c>
      <c r="C29" s="26">
        <f t="shared" ref="C29:G29" si="20">C30+C31+C32+C33+C34</f>
        <v>10571.047999999999</v>
      </c>
      <c r="D29" s="26">
        <f t="shared" si="20"/>
        <v>602.16600000000005</v>
      </c>
      <c r="E29" s="26">
        <f t="shared" si="20"/>
        <v>1944161.8900000001</v>
      </c>
      <c r="F29" s="26">
        <f t="shared" si="20"/>
        <v>1532222</v>
      </c>
      <c r="G29" s="26">
        <f t="shared" si="20"/>
        <v>411939.89</v>
      </c>
      <c r="H29" s="48">
        <f t="shared" si="5"/>
        <v>0.57470594694148636</v>
      </c>
      <c r="I29" s="48">
        <f t="shared" si="6"/>
        <v>0.68991621318581764</v>
      </c>
      <c r="J29" s="48">
        <f t="shared" si="7"/>
        <v>0.14617812322084175</v>
      </c>
      <c r="K29" s="26">
        <v>50051.065000000002</v>
      </c>
      <c r="L29" s="26">
        <v>9318.6489999999994</v>
      </c>
      <c r="M29" s="26">
        <v>40732.415999999997</v>
      </c>
      <c r="N29" s="48">
        <f t="shared" si="9"/>
        <v>22.323628877827073</v>
      </c>
      <c r="O29" s="48">
        <f t="shared" si="10"/>
        <v>113.43970569124343</v>
      </c>
      <c r="P29" s="48">
        <f t="shared" si="11"/>
        <v>1.4783458953183628</v>
      </c>
      <c r="Q29" s="26">
        <f t="shared" si="12"/>
        <v>-38877.851000000002</v>
      </c>
      <c r="R29" s="26">
        <f t="shared" si="13"/>
        <v>1252.3989999999994</v>
      </c>
      <c r="S29" s="26">
        <f t="shared" si="14"/>
        <v>-40130.25</v>
      </c>
    </row>
    <row r="30" spans="1:19" ht="24" customHeight="1" x14ac:dyDescent="0.25">
      <c r="A30" s="32" t="s">
        <v>28</v>
      </c>
      <c r="B30" s="23">
        <f>C30+D30</f>
        <v>3954.2040000000002</v>
      </c>
      <c r="C30" s="23">
        <v>2410.4740000000002</v>
      </c>
      <c r="D30" s="23">
        <v>1543.73</v>
      </c>
      <c r="E30" s="23">
        <f t="shared" si="16"/>
        <v>1713662.3</v>
      </c>
      <c r="F30" s="23">
        <v>1403566</v>
      </c>
      <c r="G30" s="23">
        <v>310096.3</v>
      </c>
      <c r="H30" s="24">
        <f t="shared" si="5"/>
        <v>0.23074581263764746</v>
      </c>
      <c r="I30" s="24">
        <f t="shared" si="6"/>
        <v>0.17173926983127263</v>
      </c>
      <c r="J30" s="24">
        <f t="shared" si="7"/>
        <v>0.4978227731191891</v>
      </c>
      <c r="K30" s="23">
        <v>-848.21699999999998</v>
      </c>
      <c r="L30" s="23">
        <v>2115.489</v>
      </c>
      <c r="M30" s="23">
        <v>-2963.7060000000001</v>
      </c>
      <c r="N30" s="24">
        <f t="shared" si="9"/>
        <v>-466.17834822928569</v>
      </c>
      <c r="O30" s="24">
        <f t="shared" si="10"/>
        <v>113.9440573786959</v>
      </c>
      <c r="P30" s="24">
        <f t="shared" si="11"/>
        <v>-52.087825175641576</v>
      </c>
      <c r="Q30" s="23">
        <f t="shared" si="12"/>
        <v>4802.4210000000003</v>
      </c>
      <c r="R30" s="23">
        <f t="shared" si="13"/>
        <v>294.98500000000013</v>
      </c>
      <c r="S30" s="23">
        <f t="shared" si="14"/>
        <v>4507.4359999999997</v>
      </c>
    </row>
    <row r="31" spans="1:19" ht="24" x14ac:dyDescent="0.25">
      <c r="A31" s="32" t="s">
        <v>29</v>
      </c>
      <c r="B31" s="23">
        <f t="shared" ref="B31:B34" si="21">C31+D31</f>
        <v>25.170999999999999</v>
      </c>
      <c r="C31" s="33">
        <v>0</v>
      </c>
      <c r="D31" s="33">
        <v>25.170999999999999</v>
      </c>
      <c r="E31" s="33">
        <f t="shared" si="16"/>
        <v>40</v>
      </c>
      <c r="F31" s="33">
        <v>0</v>
      </c>
      <c r="G31" s="33">
        <v>40</v>
      </c>
      <c r="H31" s="24"/>
      <c r="I31" s="24"/>
      <c r="J31" s="24"/>
      <c r="K31" s="33">
        <v>17.745000000000001</v>
      </c>
      <c r="L31" s="33">
        <v>0</v>
      </c>
      <c r="M31" s="33">
        <v>17.745000000000001</v>
      </c>
      <c r="N31" s="24">
        <f t="shared" si="9"/>
        <v>141.84840800225413</v>
      </c>
      <c r="O31" s="24"/>
      <c r="P31" s="24">
        <f t="shared" si="11"/>
        <v>141.84840800225413</v>
      </c>
      <c r="Q31" s="33">
        <f t="shared" si="12"/>
        <v>7.4259999999999984</v>
      </c>
      <c r="R31" s="33">
        <f t="shared" si="13"/>
        <v>0</v>
      </c>
      <c r="S31" s="33">
        <f t="shared" si="14"/>
        <v>7.4259999999999984</v>
      </c>
    </row>
    <row r="32" spans="1:19" x14ac:dyDescent="0.25">
      <c r="A32" s="32" t="s">
        <v>30</v>
      </c>
      <c r="B32" s="23">
        <f t="shared" si="21"/>
        <v>2.3199999999999998</v>
      </c>
      <c r="C32" s="23">
        <v>0</v>
      </c>
      <c r="D32" s="23">
        <v>2.3199999999999998</v>
      </c>
      <c r="E32" s="23">
        <f t="shared" si="16"/>
        <v>10118.58</v>
      </c>
      <c r="F32" s="23">
        <v>0</v>
      </c>
      <c r="G32" s="23">
        <v>10118.58</v>
      </c>
      <c r="H32" s="24">
        <f t="shared" si="5"/>
        <v>2.2928118372340781E-2</v>
      </c>
      <c r="I32" s="24"/>
      <c r="J32" s="24">
        <f t="shared" si="7"/>
        <v>2.2928118372340781E-2</v>
      </c>
      <c r="K32" s="23">
        <v>16.776</v>
      </c>
      <c r="L32" s="23">
        <v>0</v>
      </c>
      <c r="M32" s="23">
        <v>16.776</v>
      </c>
      <c r="N32" s="24">
        <f t="shared" si="9"/>
        <v>13.829279923700524</v>
      </c>
      <c r="O32" s="24"/>
      <c r="P32" s="24">
        <f t="shared" si="11"/>
        <v>13.829279923700524</v>
      </c>
      <c r="Q32" s="23">
        <f t="shared" si="12"/>
        <v>-14.456</v>
      </c>
      <c r="R32" s="23">
        <f t="shared" si="13"/>
        <v>0</v>
      </c>
      <c r="S32" s="23">
        <f t="shared" si="14"/>
        <v>-14.456</v>
      </c>
    </row>
    <row r="33" spans="1:19" ht="25.5" customHeight="1" x14ac:dyDescent="0.25">
      <c r="A33" s="32" t="s">
        <v>31</v>
      </c>
      <c r="B33" s="23">
        <f t="shared" si="21"/>
        <v>-969.05499999999995</v>
      </c>
      <c r="C33" s="23">
        <v>0</v>
      </c>
      <c r="D33" s="23">
        <v>-969.05499999999995</v>
      </c>
      <c r="E33" s="23">
        <f t="shared" si="16"/>
        <v>91685.01</v>
      </c>
      <c r="F33" s="23">
        <v>0</v>
      </c>
      <c r="G33" s="23">
        <v>91685.01</v>
      </c>
      <c r="H33" s="24">
        <f t="shared" si="5"/>
        <v>-1.056939405907247</v>
      </c>
      <c r="I33" s="24"/>
      <c r="J33" s="24">
        <f t="shared" si="7"/>
        <v>-1.056939405907247</v>
      </c>
      <c r="K33" s="23">
        <v>43661.601000000002</v>
      </c>
      <c r="L33" s="23">
        <v>0</v>
      </c>
      <c r="M33" s="23">
        <v>43661.601000000002</v>
      </c>
      <c r="N33" s="24">
        <f t="shared" si="9"/>
        <v>-2.219467398824885</v>
      </c>
      <c r="O33" s="24"/>
      <c r="P33" s="24">
        <f t="shared" si="11"/>
        <v>-2.219467398824885</v>
      </c>
      <c r="Q33" s="23">
        <f t="shared" si="12"/>
        <v>-44630.656000000003</v>
      </c>
      <c r="R33" s="23">
        <f t="shared" si="13"/>
        <v>0</v>
      </c>
      <c r="S33" s="23">
        <f t="shared" si="14"/>
        <v>-44630.656000000003</v>
      </c>
    </row>
    <row r="34" spans="1:19" x14ac:dyDescent="0.25">
      <c r="A34" s="34" t="s">
        <v>32</v>
      </c>
      <c r="B34" s="23">
        <f t="shared" si="21"/>
        <v>8160.5739999999996</v>
      </c>
      <c r="C34" s="35">
        <v>8160.5739999999996</v>
      </c>
      <c r="D34" s="35">
        <v>0</v>
      </c>
      <c r="E34" s="35">
        <f t="shared" si="16"/>
        <v>128656</v>
      </c>
      <c r="F34" s="35">
        <v>128656</v>
      </c>
      <c r="G34" s="35">
        <v>0</v>
      </c>
      <c r="H34" s="24">
        <f t="shared" si="5"/>
        <v>6.3429408655639836</v>
      </c>
      <c r="I34" s="24">
        <f t="shared" si="6"/>
        <v>6.3429408655639836</v>
      </c>
      <c r="J34" s="24"/>
      <c r="K34" s="35">
        <v>7203.16</v>
      </c>
      <c r="L34" s="35">
        <v>7203.16</v>
      </c>
      <c r="M34" s="35">
        <v>0</v>
      </c>
      <c r="N34" s="24">
        <f t="shared" si="9"/>
        <v>113.29158313851143</v>
      </c>
      <c r="O34" s="24">
        <f t="shared" si="10"/>
        <v>113.29158313851143</v>
      </c>
      <c r="P34" s="24">
        <v>0</v>
      </c>
      <c r="Q34" s="35">
        <f t="shared" si="12"/>
        <v>957.41399999999976</v>
      </c>
      <c r="R34" s="35">
        <f t="shared" si="13"/>
        <v>957.41399999999976</v>
      </c>
      <c r="S34" s="23">
        <f t="shared" si="14"/>
        <v>0</v>
      </c>
    </row>
    <row r="35" spans="1:19" x14ac:dyDescent="0.25">
      <c r="A35" s="25" t="s">
        <v>33</v>
      </c>
      <c r="B35" s="26">
        <f>B36+B37+B38+B39+B40</f>
        <v>5450.4079999999994</v>
      </c>
      <c r="C35" s="26">
        <f t="shared" ref="C35:G35" si="22">C36+C37+C38+C39+C40</f>
        <v>2680.1639999999998</v>
      </c>
      <c r="D35" s="26">
        <f t="shared" si="22"/>
        <v>2770.2439999999997</v>
      </c>
      <c r="E35" s="26">
        <f t="shared" si="22"/>
        <v>1548840.6749999998</v>
      </c>
      <c r="F35" s="26">
        <f t="shared" si="22"/>
        <v>709765</v>
      </c>
      <c r="G35" s="26">
        <f t="shared" si="22"/>
        <v>839075.67500000005</v>
      </c>
      <c r="H35" s="48">
        <f t="shared" si="5"/>
        <v>0.35190243179789943</v>
      </c>
      <c r="I35" s="48">
        <f t="shared" si="6"/>
        <v>0.37761287186604015</v>
      </c>
      <c r="J35" s="48">
        <f t="shared" si="7"/>
        <v>0.33015424979397712</v>
      </c>
      <c r="K35" s="26">
        <v>15791.603999999999</v>
      </c>
      <c r="L35" s="26">
        <v>8272.5939999999991</v>
      </c>
      <c r="M35" s="26">
        <v>7519.01</v>
      </c>
      <c r="N35" s="48">
        <f t="shared" si="9"/>
        <v>34.5145939576499</v>
      </c>
      <c r="O35" s="48">
        <f t="shared" si="10"/>
        <v>32.398108743158431</v>
      </c>
      <c r="P35" s="48">
        <f t="shared" si="11"/>
        <v>36.84320143210342</v>
      </c>
      <c r="Q35" s="26">
        <f t="shared" si="12"/>
        <v>-10341.196</v>
      </c>
      <c r="R35" s="26">
        <f t="shared" si="13"/>
        <v>-5592.4299999999994</v>
      </c>
      <c r="S35" s="26">
        <f t="shared" si="14"/>
        <v>-4748.7660000000005</v>
      </c>
    </row>
    <row r="36" spans="1:19" x14ac:dyDescent="0.25">
      <c r="A36" s="32" t="s">
        <v>34</v>
      </c>
      <c r="B36" s="33">
        <f>C36+D36</f>
        <v>2081.2930000000001</v>
      </c>
      <c r="C36" s="33">
        <v>0</v>
      </c>
      <c r="D36" s="33">
        <v>2081.2930000000001</v>
      </c>
      <c r="E36" s="33">
        <f t="shared" si="16"/>
        <v>126806.41</v>
      </c>
      <c r="F36" s="33">
        <v>0</v>
      </c>
      <c r="G36" s="33">
        <v>126806.41</v>
      </c>
      <c r="H36" s="24">
        <f t="shared" si="5"/>
        <v>1.6413152931306865</v>
      </c>
      <c r="I36" s="24"/>
      <c r="J36" s="24">
        <f t="shared" si="7"/>
        <v>1.6413152931306865</v>
      </c>
      <c r="K36" s="33">
        <v>1997.2550000000001</v>
      </c>
      <c r="L36" s="33">
        <v>0</v>
      </c>
      <c r="M36" s="33">
        <v>1997.2550000000001</v>
      </c>
      <c r="N36" s="24">
        <f t="shared" si="9"/>
        <v>104.20767503398415</v>
      </c>
      <c r="O36" s="24"/>
      <c r="P36" s="24">
        <f t="shared" si="11"/>
        <v>104.20767503398415</v>
      </c>
      <c r="Q36" s="33">
        <f t="shared" si="12"/>
        <v>84.038000000000011</v>
      </c>
      <c r="R36" s="33"/>
      <c r="S36" s="33">
        <f t="shared" si="14"/>
        <v>84.038000000000011</v>
      </c>
    </row>
    <row r="37" spans="1:19" x14ac:dyDescent="0.25">
      <c r="A37" s="32" t="s">
        <v>35</v>
      </c>
      <c r="B37" s="33">
        <f t="shared" ref="B37:B40" si="23">C37+D37</f>
        <v>-3370.538</v>
      </c>
      <c r="C37" s="33">
        <v>-1685.269</v>
      </c>
      <c r="D37" s="33">
        <v>-1685.269</v>
      </c>
      <c r="E37" s="33">
        <f t="shared" si="16"/>
        <v>928020.5</v>
      </c>
      <c r="F37" s="33">
        <v>445976</v>
      </c>
      <c r="G37" s="33">
        <v>482044.5</v>
      </c>
      <c r="H37" s="24">
        <f t="shared" si="5"/>
        <v>-0.36319650266346487</v>
      </c>
      <c r="I37" s="24">
        <f t="shared" si="6"/>
        <v>-0.37788333901375859</v>
      </c>
      <c r="J37" s="24">
        <f t="shared" si="7"/>
        <v>-0.34960859422729645</v>
      </c>
      <c r="K37" s="33">
        <v>4265.9319999999998</v>
      </c>
      <c r="L37" s="33">
        <v>2132.9659999999999</v>
      </c>
      <c r="M37" s="33">
        <v>2132.9659999999999</v>
      </c>
      <c r="N37" s="24">
        <f t="shared" si="9"/>
        <v>-79.0105890107953</v>
      </c>
      <c r="O37" s="24">
        <f t="shared" si="10"/>
        <v>-79.0105890107953</v>
      </c>
      <c r="P37" s="24">
        <f t="shared" si="11"/>
        <v>-79.0105890107953</v>
      </c>
      <c r="Q37" s="33">
        <f t="shared" si="12"/>
        <v>-7636.4699999999993</v>
      </c>
      <c r="R37" s="33">
        <f t="shared" si="13"/>
        <v>-3818.2349999999997</v>
      </c>
      <c r="S37" s="33">
        <f t="shared" si="14"/>
        <v>-3818.2349999999997</v>
      </c>
    </row>
    <row r="38" spans="1:19" x14ac:dyDescent="0.25">
      <c r="A38" s="36" t="s">
        <v>36</v>
      </c>
      <c r="B38" s="37">
        <f t="shared" si="23"/>
        <v>4365.433</v>
      </c>
      <c r="C38" s="37">
        <v>4365.433</v>
      </c>
      <c r="D38" s="37">
        <v>0</v>
      </c>
      <c r="E38" s="37">
        <f t="shared" si="16"/>
        <v>263789</v>
      </c>
      <c r="F38" s="37">
        <v>263789</v>
      </c>
      <c r="G38" s="37">
        <v>0</v>
      </c>
      <c r="H38" s="24">
        <f t="shared" si="5"/>
        <v>1.6548957689668635</v>
      </c>
      <c r="I38" s="24">
        <f t="shared" si="6"/>
        <v>1.6548957689668635</v>
      </c>
      <c r="J38" s="24"/>
      <c r="K38" s="37">
        <v>6139.6279999999997</v>
      </c>
      <c r="L38" s="37">
        <v>6139.6279999999997</v>
      </c>
      <c r="M38" s="37">
        <v>0</v>
      </c>
      <c r="N38" s="24">
        <f t="shared" si="9"/>
        <v>71.102565171700959</v>
      </c>
      <c r="O38" s="24">
        <f t="shared" si="10"/>
        <v>71.102565171700959</v>
      </c>
      <c r="P38" s="24"/>
      <c r="Q38" s="37">
        <f t="shared" si="12"/>
        <v>-1774.1949999999997</v>
      </c>
      <c r="R38" s="37">
        <f t="shared" si="13"/>
        <v>-1774.1949999999997</v>
      </c>
      <c r="S38" s="37"/>
    </row>
    <row r="39" spans="1:19" x14ac:dyDescent="0.25">
      <c r="A39" s="38" t="s">
        <v>37</v>
      </c>
      <c r="B39" s="23">
        <f t="shared" si="23"/>
        <v>0</v>
      </c>
      <c r="C39" s="23">
        <v>0</v>
      </c>
      <c r="D39" s="23">
        <v>0</v>
      </c>
      <c r="E39" s="23">
        <f t="shared" si="16"/>
        <v>0</v>
      </c>
      <c r="F39" s="23">
        <v>0</v>
      </c>
      <c r="G39" s="23">
        <v>0</v>
      </c>
      <c r="H39" s="24"/>
      <c r="I39" s="24"/>
      <c r="J39" s="24"/>
      <c r="K39" s="23">
        <v>0</v>
      </c>
      <c r="L39" s="23">
        <v>0</v>
      </c>
      <c r="M39" s="23">
        <v>0</v>
      </c>
      <c r="N39" s="24"/>
      <c r="O39" s="24"/>
      <c r="P39" s="24"/>
      <c r="Q39" s="23">
        <v>0</v>
      </c>
      <c r="R39" s="23">
        <v>0</v>
      </c>
      <c r="S39" s="23">
        <v>0</v>
      </c>
    </row>
    <row r="40" spans="1:19" x14ac:dyDescent="0.25">
      <c r="A40" s="38" t="s">
        <v>38</v>
      </c>
      <c r="B40" s="23">
        <f t="shared" si="23"/>
        <v>2374.2199999999998</v>
      </c>
      <c r="C40" s="23">
        <v>0</v>
      </c>
      <c r="D40" s="23">
        <v>2374.2199999999998</v>
      </c>
      <c r="E40" s="23">
        <f t="shared" si="16"/>
        <v>230224.76500000001</v>
      </c>
      <c r="F40" s="23">
        <v>0</v>
      </c>
      <c r="G40" s="23">
        <v>230224.76500000001</v>
      </c>
      <c r="H40" s="24">
        <f t="shared" si="5"/>
        <v>1.0312617758563027</v>
      </c>
      <c r="I40" s="24"/>
      <c r="J40" s="24">
        <f t="shared" si="7"/>
        <v>1.0312617758563027</v>
      </c>
      <c r="K40" s="23">
        <v>3388.7890000000002</v>
      </c>
      <c r="L40" s="23">
        <v>0</v>
      </c>
      <c r="M40" s="23">
        <v>3388.7890000000002</v>
      </c>
      <c r="N40" s="24">
        <f t="shared" si="9"/>
        <v>70.061015896829204</v>
      </c>
      <c r="O40" s="24"/>
      <c r="P40" s="24">
        <f t="shared" si="11"/>
        <v>70.061015896829204</v>
      </c>
      <c r="Q40" s="23">
        <f t="shared" si="12"/>
        <v>-1014.5690000000004</v>
      </c>
      <c r="R40" s="23">
        <v>0</v>
      </c>
      <c r="S40" s="23">
        <f t="shared" si="14"/>
        <v>-1014.5690000000004</v>
      </c>
    </row>
    <row r="41" spans="1:19" ht="18" customHeight="1" x14ac:dyDescent="0.25">
      <c r="A41" s="39" t="s">
        <v>39</v>
      </c>
      <c r="B41" s="26">
        <f>C41+D41</f>
        <v>30965.957999999999</v>
      </c>
      <c r="C41" s="26">
        <v>0</v>
      </c>
      <c r="D41" s="26">
        <v>30965.957999999999</v>
      </c>
      <c r="E41" s="26">
        <f t="shared" si="16"/>
        <v>316193</v>
      </c>
      <c r="F41" s="26">
        <v>0</v>
      </c>
      <c r="G41" s="26">
        <v>316193</v>
      </c>
      <c r="H41" s="48">
        <f t="shared" si="5"/>
        <v>9.793372402298596</v>
      </c>
      <c r="I41" s="48"/>
      <c r="J41" s="48">
        <f t="shared" si="7"/>
        <v>9.793372402298596</v>
      </c>
      <c r="K41" s="26">
        <v>15818.701999999999</v>
      </c>
      <c r="L41" s="26">
        <v>0</v>
      </c>
      <c r="M41" s="26">
        <v>15818.701999999999</v>
      </c>
      <c r="N41" s="48">
        <f t="shared" si="9"/>
        <v>195.75536602181393</v>
      </c>
      <c r="O41" s="48"/>
      <c r="P41" s="48">
        <f t="shared" si="11"/>
        <v>195.75536602181393</v>
      </c>
      <c r="Q41" s="26">
        <f t="shared" si="12"/>
        <v>15147.255999999999</v>
      </c>
      <c r="R41" s="26">
        <f t="shared" si="13"/>
        <v>0</v>
      </c>
      <c r="S41" s="26">
        <f t="shared" si="14"/>
        <v>15147.255999999999</v>
      </c>
    </row>
    <row r="42" spans="1:19" ht="15.75" customHeight="1" x14ac:dyDescent="0.25">
      <c r="A42" s="32" t="s">
        <v>40</v>
      </c>
      <c r="B42" s="23">
        <f t="shared" ref="B42:B44" si="24">C42+D42</f>
        <v>30949.702000000001</v>
      </c>
      <c r="C42" s="23">
        <v>0</v>
      </c>
      <c r="D42" s="23">
        <v>30949.702000000001</v>
      </c>
      <c r="E42" s="23">
        <f t="shared" si="16"/>
        <v>311852.2</v>
      </c>
      <c r="F42" s="23">
        <v>0</v>
      </c>
      <c r="G42" s="23">
        <v>311852.2</v>
      </c>
      <c r="H42" s="24">
        <f t="shared" si="5"/>
        <v>9.9244776852624419</v>
      </c>
      <c r="I42" s="24"/>
      <c r="J42" s="24">
        <f t="shared" si="7"/>
        <v>9.9244776852624419</v>
      </c>
      <c r="K42" s="23">
        <v>15815.262000000001</v>
      </c>
      <c r="L42" s="23">
        <v>0</v>
      </c>
      <c r="M42" s="23">
        <v>15815.262000000001</v>
      </c>
      <c r="N42" s="24">
        <f t="shared" si="9"/>
        <v>195.69515825915499</v>
      </c>
      <c r="O42" s="24"/>
      <c r="P42" s="24">
        <f t="shared" si="11"/>
        <v>195.69515825915499</v>
      </c>
      <c r="Q42" s="23">
        <f t="shared" si="12"/>
        <v>15134.44</v>
      </c>
      <c r="R42" s="23">
        <f t="shared" si="13"/>
        <v>0</v>
      </c>
      <c r="S42" s="23">
        <f t="shared" si="14"/>
        <v>15134.44</v>
      </c>
    </row>
    <row r="43" spans="1:19" x14ac:dyDescent="0.25">
      <c r="A43" s="31" t="s">
        <v>41</v>
      </c>
      <c r="B43" s="26">
        <f t="shared" si="24"/>
        <v>12035.277</v>
      </c>
      <c r="C43" s="26">
        <v>1890.453</v>
      </c>
      <c r="D43" s="26">
        <v>10144.824000000001</v>
      </c>
      <c r="E43" s="26">
        <f t="shared" si="16"/>
        <v>187401.60000000001</v>
      </c>
      <c r="F43" s="26">
        <v>39137</v>
      </c>
      <c r="G43" s="26">
        <v>148264.6</v>
      </c>
      <c r="H43" s="48">
        <f t="shared" si="5"/>
        <v>6.4221847625633925</v>
      </c>
      <c r="I43" s="48">
        <f t="shared" si="6"/>
        <v>4.8303472417405517</v>
      </c>
      <c r="J43" s="48">
        <f t="shared" si="7"/>
        <v>6.8423777489704216</v>
      </c>
      <c r="K43" s="26">
        <v>12485.708000000001</v>
      </c>
      <c r="L43" s="26">
        <v>2646.2150000000001</v>
      </c>
      <c r="M43" s="26">
        <v>9839.4930000000004</v>
      </c>
      <c r="N43" s="48">
        <f t="shared" si="9"/>
        <v>96.392427245615536</v>
      </c>
      <c r="O43" s="48">
        <f t="shared" si="10"/>
        <v>71.439886781686283</v>
      </c>
      <c r="P43" s="48">
        <f t="shared" si="11"/>
        <v>103.10311720329493</v>
      </c>
      <c r="Q43" s="26">
        <f t="shared" si="12"/>
        <v>-450.43100000000049</v>
      </c>
      <c r="R43" s="26">
        <f t="shared" si="13"/>
        <v>-755.76200000000017</v>
      </c>
      <c r="S43" s="26">
        <f t="shared" si="14"/>
        <v>305.33100000000013</v>
      </c>
    </row>
    <row r="44" spans="1:19" ht="22.5" customHeight="1" x14ac:dyDescent="0.25">
      <c r="A44" s="39" t="s">
        <v>42</v>
      </c>
      <c r="B44" s="26">
        <f t="shared" si="24"/>
        <v>0</v>
      </c>
      <c r="C44" s="26">
        <v>0</v>
      </c>
      <c r="D44" s="26">
        <v>0</v>
      </c>
      <c r="E44" s="26">
        <f t="shared" si="16"/>
        <v>0</v>
      </c>
      <c r="F44" s="26">
        <v>0</v>
      </c>
      <c r="G44" s="26">
        <v>0</v>
      </c>
      <c r="H44" s="48"/>
      <c r="I44" s="48"/>
      <c r="J44" s="48"/>
      <c r="K44" s="26">
        <v>-0.63200000000000001</v>
      </c>
      <c r="L44" s="26">
        <v>0</v>
      </c>
      <c r="M44" s="26">
        <v>-0.63200000000000001</v>
      </c>
      <c r="N44" s="48">
        <f t="shared" si="9"/>
        <v>0</v>
      </c>
      <c r="O44" s="48"/>
      <c r="P44" s="48">
        <f t="shared" si="11"/>
        <v>0</v>
      </c>
      <c r="Q44" s="26">
        <f t="shared" si="12"/>
        <v>0.63200000000000001</v>
      </c>
      <c r="R44" s="26">
        <f t="shared" si="13"/>
        <v>0</v>
      </c>
      <c r="S44" s="26">
        <f t="shared" si="14"/>
        <v>0.63200000000000001</v>
      </c>
    </row>
    <row r="45" spans="1:19" x14ac:dyDescent="0.25">
      <c r="A45" s="40" t="s">
        <v>43</v>
      </c>
      <c r="B45" s="17">
        <f>B47+B48+B49+B50+B51+B52+B53</f>
        <v>157201.71299999999</v>
      </c>
      <c r="C45" s="17">
        <f t="shared" ref="C45:G45" si="25">C47+C48+C49+C50+C51+C52+C53</f>
        <v>130415.099</v>
      </c>
      <c r="D45" s="17">
        <f t="shared" si="25"/>
        <v>26804.536</v>
      </c>
      <c r="E45" s="17">
        <f t="shared" si="25"/>
        <v>1680989.0220000001</v>
      </c>
      <c r="F45" s="17">
        <f t="shared" si="25"/>
        <v>1254297.8</v>
      </c>
      <c r="G45" s="17">
        <f t="shared" si="25"/>
        <v>427016.22200000001</v>
      </c>
      <c r="H45" s="18">
        <f t="shared" si="5"/>
        <v>9.3517394190335157</v>
      </c>
      <c r="I45" s="18">
        <f t="shared" si="6"/>
        <v>10.397458960702952</v>
      </c>
      <c r="J45" s="18">
        <f t="shared" si="7"/>
        <v>6.2771704256237832</v>
      </c>
      <c r="K45" s="17">
        <v>265372.89399999997</v>
      </c>
      <c r="L45" s="17">
        <v>223111.177</v>
      </c>
      <c r="M45" s="17">
        <v>42390.527000000002</v>
      </c>
      <c r="N45" s="18">
        <f t="shared" si="9"/>
        <v>59.238044485432638</v>
      </c>
      <c r="O45" s="18">
        <f t="shared" si="10"/>
        <v>58.452965357266706</v>
      </c>
      <c r="P45" s="18">
        <f t="shared" si="11"/>
        <v>63.232372647785198</v>
      </c>
      <c r="Q45" s="17">
        <f t="shared" si="12"/>
        <v>-108171.18099999998</v>
      </c>
      <c r="R45" s="17">
        <f t="shared" si="13"/>
        <v>-92696.077999999994</v>
      </c>
      <c r="S45" s="17">
        <f t="shared" si="14"/>
        <v>-15585.991000000002</v>
      </c>
    </row>
    <row r="46" spans="1:19" x14ac:dyDescent="0.25">
      <c r="A46" s="32" t="s">
        <v>44</v>
      </c>
      <c r="B46" s="23">
        <v>2071339.399</v>
      </c>
      <c r="C46" s="23">
        <f>C45-C54</f>
        <v>129773.071</v>
      </c>
      <c r="D46" s="23">
        <f>D45-D54</f>
        <v>26389.999</v>
      </c>
      <c r="E46" s="23">
        <f>E45-E54</f>
        <v>1680989.0220000001</v>
      </c>
      <c r="F46" s="23">
        <f t="shared" ref="F46:G46" si="26">F45-F54</f>
        <v>1254297.8</v>
      </c>
      <c r="G46" s="23">
        <f t="shared" si="26"/>
        <v>427016.22200000001</v>
      </c>
      <c r="H46" s="24">
        <f t="shared" si="5"/>
        <v>123.22147092522772</v>
      </c>
      <c r="I46" s="24">
        <f t="shared" si="6"/>
        <v>10.346272711313054</v>
      </c>
      <c r="J46" s="24">
        <f t="shared" si="7"/>
        <v>6.1800928490253</v>
      </c>
      <c r="K46" s="23">
        <v>265175.75900000002</v>
      </c>
      <c r="L46" s="23">
        <v>222986.53899999999</v>
      </c>
      <c r="M46" s="23">
        <v>42189.22</v>
      </c>
      <c r="N46" s="24">
        <f t="shared" si="9"/>
        <v>781.11943822134958</v>
      </c>
      <c r="O46" s="24">
        <f t="shared" si="10"/>
        <v>58.197715244147538</v>
      </c>
      <c r="P46" s="24">
        <f t="shared" si="11"/>
        <v>62.55152145500675</v>
      </c>
      <c r="Q46" s="23">
        <f t="shared" si="12"/>
        <v>1806163.64</v>
      </c>
      <c r="R46" s="23">
        <f t="shared" si="13"/>
        <v>-93213.467999999993</v>
      </c>
      <c r="S46" s="23">
        <f t="shared" si="14"/>
        <v>-15799.221000000001</v>
      </c>
    </row>
    <row r="47" spans="1:19" ht="31.5" customHeight="1" x14ac:dyDescent="0.25">
      <c r="A47" s="31" t="s">
        <v>45</v>
      </c>
      <c r="B47" s="26">
        <f>C47+D47</f>
        <v>112095.614</v>
      </c>
      <c r="C47" s="26">
        <v>102567.143</v>
      </c>
      <c r="D47" s="26">
        <v>9528.4709999999995</v>
      </c>
      <c r="E47" s="26">
        <f>F47+G47-325</f>
        <v>820945.00199999998</v>
      </c>
      <c r="F47" s="26">
        <v>605619.1</v>
      </c>
      <c r="G47" s="26">
        <v>215650.902</v>
      </c>
      <c r="H47" s="48">
        <f t="shared" si="5"/>
        <v>13.654460862409881</v>
      </c>
      <c r="I47" s="48">
        <f t="shared" si="6"/>
        <v>16.935916155880815</v>
      </c>
      <c r="J47" s="48">
        <f t="shared" si="7"/>
        <v>4.4184702737760864</v>
      </c>
      <c r="K47" s="26">
        <v>91257.421000000002</v>
      </c>
      <c r="L47" s="26">
        <v>88492.618000000002</v>
      </c>
      <c r="M47" s="26">
        <v>2764.8040000000001</v>
      </c>
      <c r="N47" s="48">
        <f t="shared" si="9"/>
        <v>122.83451884970539</v>
      </c>
      <c r="O47" s="48">
        <f t="shared" si="10"/>
        <v>115.90474473249282</v>
      </c>
      <c r="P47" s="48">
        <f t="shared" si="11"/>
        <v>344.63459254254548</v>
      </c>
      <c r="Q47" s="26">
        <f t="shared" si="12"/>
        <v>20838.192999999999</v>
      </c>
      <c r="R47" s="26">
        <f t="shared" si="13"/>
        <v>14074.524999999994</v>
      </c>
      <c r="S47" s="26">
        <f t="shared" si="14"/>
        <v>6763.6669999999995</v>
      </c>
    </row>
    <row r="48" spans="1:19" x14ac:dyDescent="0.25">
      <c r="A48" s="31" t="s">
        <v>46</v>
      </c>
      <c r="B48" s="26">
        <f t="shared" ref="B48:B55" si="27">C48+D48</f>
        <v>2884.7669999999998</v>
      </c>
      <c r="C48" s="26">
        <v>2884.7669999999998</v>
      </c>
      <c r="D48" s="26">
        <v>0</v>
      </c>
      <c r="E48" s="26">
        <f t="shared" si="16"/>
        <v>123661.03</v>
      </c>
      <c r="F48" s="26">
        <v>116505.9</v>
      </c>
      <c r="G48" s="26">
        <v>7155.13</v>
      </c>
      <c r="H48" s="48">
        <f t="shared" si="5"/>
        <v>2.3328020153155764</v>
      </c>
      <c r="I48" s="48">
        <f t="shared" si="6"/>
        <v>2.4760694522766657</v>
      </c>
      <c r="J48" s="48">
        <f t="shared" si="7"/>
        <v>0</v>
      </c>
      <c r="K48" s="26">
        <v>3346.0749999999998</v>
      </c>
      <c r="L48" s="26">
        <v>3144.9870000000001</v>
      </c>
      <c r="M48" s="26">
        <v>201.08799999999999</v>
      </c>
      <c r="N48" s="48">
        <f t="shared" si="9"/>
        <v>86.213459052770773</v>
      </c>
      <c r="O48" s="48">
        <f t="shared" si="10"/>
        <v>91.725879947993405</v>
      </c>
      <c r="P48" s="48">
        <f t="shared" si="11"/>
        <v>0</v>
      </c>
      <c r="Q48" s="26">
        <f t="shared" si="12"/>
        <v>-461.30799999999999</v>
      </c>
      <c r="R48" s="26">
        <f t="shared" si="13"/>
        <v>-260.22000000000025</v>
      </c>
      <c r="S48" s="26">
        <f t="shared" si="14"/>
        <v>-201.08799999999999</v>
      </c>
    </row>
    <row r="49" spans="1:19" ht="21" x14ac:dyDescent="0.25">
      <c r="A49" s="31" t="s">
        <v>47</v>
      </c>
      <c r="B49" s="26">
        <f t="shared" si="27"/>
        <v>7676.1270000000004</v>
      </c>
      <c r="C49" s="26">
        <v>4421.317</v>
      </c>
      <c r="D49" s="26">
        <v>3254.81</v>
      </c>
      <c r="E49" s="26">
        <f t="shared" si="16"/>
        <v>198926.83000000002</v>
      </c>
      <c r="F49" s="26">
        <v>117118.8</v>
      </c>
      <c r="G49" s="26">
        <v>81808.03</v>
      </c>
      <c r="H49" s="48">
        <f t="shared" si="5"/>
        <v>3.858769076046705</v>
      </c>
      <c r="I49" s="48">
        <f t="shared" si="6"/>
        <v>3.7750702705287282</v>
      </c>
      <c r="J49" s="48">
        <f t="shared" si="7"/>
        <v>3.9785947663083929</v>
      </c>
      <c r="K49" s="26">
        <v>6799.0659999999998</v>
      </c>
      <c r="L49" s="26">
        <v>3697.152</v>
      </c>
      <c r="M49" s="26">
        <v>3101.9140000000002</v>
      </c>
      <c r="N49" s="48">
        <f t="shared" si="9"/>
        <v>112.89972769789263</v>
      </c>
      <c r="O49" s="48">
        <f t="shared" si="10"/>
        <v>119.58710380314361</v>
      </c>
      <c r="P49" s="48">
        <f t="shared" si="11"/>
        <v>104.92908571933329</v>
      </c>
      <c r="Q49" s="26">
        <f t="shared" si="12"/>
        <v>877.0610000000006</v>
      </c>
      <c r="R49" s="26">
        <f t="shared" si="13"/>
        <v>724.16499999999996</v>
      </c>
      <c r="S49" s="26">
        <f t="shared" si="14"/>
        <v>152.89599999999973</v>
      </c>
    </row>
    <row r="50" spans="1:19" ht="26.25" customHeight="1" x14ac:dyDescent="0.25">
      <c r="A50" s="31" t="s">
        <v>48</v>
      </c>
      <c r="B50" s="26">
        <f t="shared" si="27"/>
        <v>11835.368</v>
      </c>
      <c r="C50" s="26">
        <v>0</v>
      </c>
      <c r="D50" s="26">
        <v>11835.368</v>
      </c>
      <c r="E50" s="26">
        <f t="shared" si="16"/>
        <v>87787.3</v>
      </c>
      <c r="F50" s="26">
        <v>1947</v>
      </c>
      <c r="G50" s="26">
        <v>85840.3</v>
      </c>
      <c r="H50" s="48">
        <f t="shared" si="5"/>
        <v>13.481868106206706</v>
      </c>
      <c r="I50" s="48">
        <f t="shared" si="6"/>
        <v>0</v>
      </c>
      <c r="J50" s="48">
        <f t="shared" si="7"/>
        <v>13.787659176400828</v>
      </c>
      <c r="K50" s="26">
        <v>138786.709</v>
      </c>
      <c r="L50" s="26">
        <v>103435.876</v>
      </c>
      <c r="M50" s="26">
        <v>35350.832999999999</v>
      </c>
      <c r="N50" s="48">
        <f t="shared" si="9"/>
        <v>8.5277387764847141</v>
      </c>
      <c r="O50" s="48">
        <f t="shared" si="10"/>
        <v>0</v>
      </c>
      <c r="P50" s="48">
        <f t="shared" si="11"/>
        <v>33.479742896016063</v>
      </c>
      <c r="Q50" s="26">
        <f t="shared" si="12"/>
        <v>-126951.341</v>
      </c>
      <c r="R50" s="26">
        <f t="shared" si="13"/>
        <v>-103435.876</v>
      </c>
      <c r="S50" s="26">
        <f t="shared" si="14"/>
        <v>-23515.464999999997</v>
      </c>
    </row>
    <row r="51" spans="1:19" x14ac:dyDescent="0.25">
      <c r="A51" s="31" t="s">
        <v>49</v>
      </c>
      <c r="B51" s="26">
        <f t="shared" si="27"/>
        <v>0</v>
      </c>
      <c r="C51" s="26">
        <v>0</v>
      </c>
      <c r="D51" s="26">
        <v>0</v>
      </c>
      <c r="E51" s="26">
        <f t="shared" si="16"/>
        <v>95.6</v>
      </c>
      <c r="F51" s="26">
        <v>95.6</v>
      </c>
      <c r="G51" s="26">
        <v>0</v>
      </c>
      <c r="H51" s="48"/>
      <c r="I51" s="48"/>
      <c r="J51" s="48"/>
      <c r="K51" s="26">
        <v>0</v>
      </c>
      <c r="L51" s="26">
        <v>0</v>
      </c>
      <c r="M51" s="26">
        <v>0</v>
      </c>
      <c r="N51" s="48"/>
      <c r="O51" s="48"/>
      <c r="P51" s="48"/>
      <c r="Q51" s="26">
        <v>0</v>
      </c>
      <c r="R51" s="26">
        <v>0</v>
      </c>
      <c r="S51" s="26">
        <v>0</v>
      </c>
    </row>
    <row r="52" spans="1:19" ht="21.75" customHeight="1" x14ac:dyDescent="0.25">
      <c r="A52" s="31" t="s">
        <v>50</v>
      </c>
      <c r="B52" s="26">
        <f t="shared" si="27"/>
        <v>21610.722000000002</v>
      </c>
      <c r="C52" s="26">
        <v>19899.844000000001</v>
      </c>
      <c r="D52" s="26">
        <v>1710.8779999999999</v>
      </c>
      <c r="E52" s="26">
        <f t="shared" si="16"/>
        <v>449128.56000000006</v>
      </c>
      <c r="F52" s="26">
        <v>413011.4</v>
      </c>
      <c r="G52" s="26">
        <v>36117.160000000003</v>
      </c>
      <c r="H52" s="48">
        <f t="shared" si="5"/>
        <v>4.8117006854340323</v>
      </c>
      <c r="I52" s="48">
        <f t="shared" si="6"/>
        <v>4.8182311674689853</v>
      </c>
      <c r="J52" s="48">
        <f t="shared" si="7"/>
        <v>4.7370225122905563</v>
      </c>
      <c r="K52" s="26">
        <v>24984.16</v>
      </c>
      <c r="L52" s="26">
        <v>24215.905999999999</v>
      </c>
      <c r="M52" s="26">
        <v>768.25400000000002</v>
      </c>
      <c r="N52" s="48">
        <f t="shared" si="9"/>
        <v>86.497692938245677</v>
      </c>
      <c r="O52" s="48">
        <f t="shared" si="10"/>
        <v>82.176747795436611</v>
      </c>
      <c r="P52" s="48">
        <f t="shared" si="11"/>
        <v>222.69692054971401</v>
      </c>
      <c r="Q52" s="26">
        <f t="shared" si="12"/>
        <v>-3373.4379999999983</v>
      </c>
      <c r="R52" s="26">
        <f t="shared" si="13"/>
        <v>-4316.0619999999981</v>
      </c>
      <c r="S52" s="26">
        <f t="shared" si="14"/>
        <v>942.62399999999991</v>
      </c>
    </row>
    <row r="53" spans="1:19" x14ac:dyDescent="0.25">
      <c r="A53" s="31" t="s">
        <v>51</v>
      </c>
      <c r="B53" s="26">
        <f>C53+D53-17.922</f>
        <v>1099.115</v>
      </c>
      <c r="C53" s="26">
        <v>642.02800000000002</v>
      </c>
      <c r="D53" s="26">
        <v>475.00900000000001</v>
      </c>
      <c r="E53" s="26">
        <f t="shared" si="16"/>
        <v>444.7</v>
      </c>
      <c r="F53" s="26">
        <v>0</v>
      </c>
      <c r="G53" s="26">
        <v>444.7</v>
      </c>
      <c r="H53" s="48">
        <f t="shared" si="5"/>
        <v>247.15875871373962</v>
      </c>
      <c r="I53" s="48"/>
      <c r="J53" s="48">
        <f t="shared" si="7"/>
        <v>106.81560602653475</v>
      </c>
      <c r="K53" s="26">
        <v>199.46299999999999</v>
      </c>
      <c r="L53" s="26">
        <v>124.637</v>
      </c>
      <c r="M53" s="26">
        <v>203.63499999999999</v>
      </c>
      <c r="N53" s="48">
        <f t="shared" si="9"/>
        <v>551.03703443746463</v>
      </c>
      <c r="O53" s="48">
        <f t="shared" si="10"/>
        <v>515.11830355351947</v>
      </c>
      <c r="P53" s="48">
        <f t="shared" si="11"/>
        <v>233.26491025609548</v>
      </c>
      <c r="Q53" s="26">
        <f t="shared" si="12"/>
        <v>899.65200000000004</v>
      </c>
      <c r="R53" s="26">
        <f t="shared" si="13"/>
        <v>517.39100000000008</v>
      </c>
      <c r="S53" s="26">
        <f t="shared" si="14"/>
        <v>271.37400000000002</v>
      </c>
    </row>
    <row r="54" spans="1:19" x14ac:dyDescent="0.25">
      <c r="A54" s="41" t="s">
        <v>52</v>
      </c>
      <c r="B54" s="23">
        <f t="shared" si="27"/>
        <v>1056.5650000000001</v>
      </c>
      <c r="C54" s="23">
        <v>642.02800000000002</v>
      </c>
      <c r="D54" s="23">
        <v>414.53699999999998</v>
      </c>
      <c r="E54" s="23">
        <f t="shared" si="16"/>
        <v>0</v>
      </c>
      <c r="F54" s="23">
        <v>0</v>
      </c>
      <c r="G54" s="23">
        <v>0</v>
      </c>
      <c r="H54" s="48"/>
      <c r="I54" s="48"/>
      <c r="J54" s="48"/>
      <c r="K54" s="23">
        <v>197.13499999999999</v>
      </c>
      <c r="L54" s="23">
        <v>124.637</v>
      </c>
      <c r="M54" s="23">
        <v>201.30699999999999</v>
      </c>
      <c r="N54" s="48">
        <f t="shared" si="9"/>
        <v>535.96012884571485</v>
      </c>
      <c r="O54" s="48">
        <f t="shared" si="10"/>
        <v>515.11830355351947</v>
      </c>
      <c r="P54" s="48">
        <f t="shared" si="11"/>
        <v>205.92279453769615</v>
      </c>
      <c r="Q54" s="23">
        <f t="shared" si="12"/>
        <v>859.43000000000006</v>
      </c>
      <c r="R54" s="23">
        <f t="shared" si="13"/>
        <v>517.39100000000008</v>
      </c>
      <c r="S54" s="23">
        <f t="shared" si="14"/>
        <v>213.23</v>
      </c>
    </row>
    <row r="55" spans="1:19" x14ac:dyDescent="0.25">
      <c r="A55" s="19" t="s">
        <v>53</v>
      </c>
      <c r="B55" s="20">
        <f t="shared" si="27"/>
        <v>207254.416</v>
      </c>
      <c r="C55" s="20">
        <v>190320.44399999999</v>
      </c>
      <c r="D55" s="20">
        <f>D25</f>
        <v>16933.972000000002</v>
      </c>
      <c r="E55" s="20">
        <f t="shared" si="16"/>
        <v>3034143.5729999999</v>
      </c>
      <c r="F55" s="20">
        <v>2816762.8</v>
      </c>
      <c r="G55" s="20">
        <f>G25</f>
        <v>217380.77299999999</v>
      </c>
      <c r="H55" s="48">
        <f t="shared" si="5"/>
        <v>6.8307385927383084</v>
      </c>
      <c r="I55" s="48">
        <f t="shared" si="6"/>
        <v>6.7567082325852921</v>
      </c>
      <c r="J55" s="48">
        <f t="shared" si="7"/>
        <v>7.7900045005360266</v>
      </c>
      <c r="K55" s="20">
        <f>L55+M55</f>
        <v>209472.14600000001</v>
      </c>
      <c r="L55" s="20">
        <v>192755.348</v>
      </c>
      <c r="M55" s="20">
        <f>M25</f>
        <v>16716.797999999999</v>
      </c>
      <c r="N55" s="48">
        <f t="shared" si="9"/>
        <v>98.941276898934333</v>
      </c>
      <c r="O55" s="48">
        <f t="shared" si="10"/>
        <v>98.736790431360689</v>
      </c>
      <c r="P55" s="48">
        <f t="shared" si="11"/>
        <v>101.29913635374432</v>
      </c>
      <c r="Q55" s="20">
        <f t="shared" si="12"/>
        <v>-2217.7300000000105</v>
      </c>
      <c r="R55" s="20">
        <f t="shared" si="13"/>
        <v>-2434.9040000000095</v>
      </c>
      <c r="S55" s="20">
        <f t="shared" si="14"/>
        <v>217.17400000000271</v>
      </c>
    </row>
  </sheetData>
  <mergeCells count="27">
    <mergeCell ref="B8:S8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Q15:Q16"/>
    <mergeCell ref="R15:S15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528027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8D0B4D-67B5-4EA4-A70F-F274F7E277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Peteneva</cp:lastModifiedBy>
  <cp:lastPrinted>2026-07-08T07:41:34Z</cp:lastPrinted>
  <dcterms:created xsi:type="dcterms:W3CDTF">2025-12-16T07:51:14Z</dcterms:created>
  <dcterms:modified xsi:type="dcterms:W3CDTF">2026-07-08T07:45:30Z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